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90" windowWidth="28755" windowHeight="12585" firstSheet="1" activeTab="1"/>
  </bookViews>
  <sheets>
    <sheet name="М-т №1" sheetId="1" r:id="rId1"/>
    <sheet name="М-т №1а Спорт " sheetId="47" r:id="rId2"/>
    <sheet name="М-т №2 " sheetId="3" r:id="rId3"/>
    <sheet name="М-т №3" sheetId="46" r:id="rId4"/>
    <sheet name="М-т №4 " sheetId="5" r:id="rId5"/>
    <sheet name="М-т №5 " sheetId="6" r:id="rId6"/>
    <sheet name="М-т №5а " sheetId="7" r:id="rId7"/>
    <sheet name="М-т №6" sheetId="8" r:id="rId8"/>
    <sheet name="М-т №7 " sheetId="9" r:id="rId9"/>
    <sheet name="М-т №9  " sheetId="10" r:id="rId10"/>
    <sheet name="М-т №17 " sheetId="16" r:id="rId11"/>
    <sheet name="М-т №20" sheetId="12" r:id="rId12"/>
    <sheet name="М-т №22" sheetId="13" r:id="rId13"/>
    <sheet name="М-т №24  " sheetId="14" r:id="rId14"/>
    <sheet name="М-т №57" sheetId="15" r:id="rId15"/>
  </sheets>
  <calcPr calcId="125725"/>
</workbook>
</file>

<file path=xl/calcChain.xml><?xml version="1.0" encoding="utf-8"?>
<calcChain xmlns="http://schemas.openxmlformats.org/spreadsheetml/2006/main">
  <c r="AS22" i="47"/>
  <c r="AS23" s="1"/>
  <c r="B22"/>
  <c r="E19"/>
  <c r="E20" s="1"/>
  <c r="F18"/>
  <c r="G18" s="1"/>
  <c r="H18" s="1"/>
  <c r="I18" s="1"/>
  <c r="J18" s="1"/>
  <c r="K18" s="1"/>
  <c r="L18" s="1"/>
  <c r="D18"/>
  <c r="W15"/>
  <c r="AS12"/>
  <c r="AS11"/>
  <c r="B11"/>
  <c r="F6"/>
  <c r="G6" s="1"/>
  <c r="H6" s="1"/>
  <c r="I6" s="1"/>
  <c r="J6" s="1"/>
  <c r="K6" s="1"/>
  <c r="L6" s="1"/>
  <c r="M6" s="1"/>
  <c r="N6" s="1"/>
  <c r="O6" s="1"/>
  <c r="P6" s="1"/>
  <c r="E6"/>
  <c r="E7" s="1"/>
  <c r="F5"/>
  <c r="G5" s="1"/>
  <c r="H5" s="1"/>
  <c r="I5" s="1"/>
  <c r="J5" s="1"/>
  <c r="K5" s="1"/>
  <c r="L5" s="1"/>
  <c r="D5"/>
  <c r="W2"/>
  <c r="BG53" i="46"/>
  <c r="I52"/>
  <c r="J52" s="1"/>
  <c r="K52" s="1"/>
  <c r="L52" s="1"/>
  <c r="M52" s="1"/>
  <c r="K5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D51"/>
  <c r="E51" s="1"/>
  <c r="F51" s="1"/>
  <c r="G51" s="1"/>
  <c r="H51" s="1"/>
  <c r="I51" s="1"/>
  <c r="J51" s="1"/>
  <c r="C51"/>
  <c r="C52" s="1"/>
  <c r="D52" s="1"/>
  <c r="E52" s="1"/>
  <c r="F52" s="1"/>
  <c r="G52" s="1"/>
  <c r="H52" s="1"/>
  <c r="J50"/>
  <c r="K50" s="1"/>
  <c r="L50" s="1"/>
  <c r="M50" s="1"/>
  <c r="N50" s="1"/>
  <c r="O50" s="1"/>
  <c r="P50" s="1"/>
  <c r="Q50" s="1"/>
  <c r="I50"/>
  <c r="E50"/>
  <c r="F50" s="1"/>
  <c r="G50" s="1"/>
  <c r="H50" s="1"/>
  <c r="D50"/>
  <c r="C50"/>
  <c r="D48"/>
  <c r="E48" s="1"/>
  <c r="F48" s="1"/>
  <c r="G48" s="1"/>
  <c r="F47"/>
  <c r="G47" s="1"/>
  <c r="H47" s="1"/>
  <c r="I47" s="1"/>
  <c r="J47" s="1"/>
  <c r="K47" s="1"/>
  <c r="L47" s="1"/>
  <c r="M47" s="1"/>
  <c r="O46"/>
  <c r="P46" s="1"/>
  <c r="Q46" s="1"/>
  <c r="R46" s="1"/>
  <c r="S46" s="1"/>
  <c r="T46" s="1"/>
  <c r="U46" s="1"/>
  <c r="N46"/>
  <c r="G46"/>
  <c r="H46" s="1"/>
  <c r="I46" s="1"/>
  <c r="J46" s="1"/>
  <c r="K46" s="1"/>
  <c r="L46" s="1"/>
  <c r="M46" s="1"/>
  <c r="F46"/>
  <c r="J45"/>
  <c r="K45" s="1"/>
  <c r="L45" s="1"/>
  <c r="M45" s="1"/>
  <c r="N45" s="1"/>
  <c r="O45" s="1"/>
  <c r="P45" s="1"/>
  <c r="Q45" s="1"/>
  <c r="G45"/>
  <c r="H45" s="1"/>
  <c r="I45" s="1"/>
  <c r="F45"/>
  <c r="E45"/>
  <c r="E46" s="1"/>
  <c r="E47" s="1"/>
  <c r="J44"/>
  <c r="K44" s="1"/>
  <c r="L44" s="1"/>
  <c r="M44" s="1"/>
  <c r="G44"/>
  <c r="H44" s="1"/>
  <c r="I44" s="1"/>
  <c r="F44"/>
  <c r="BG40"/>
  <c r="C36"/>
  <c r="G35"/>
  <c r="H35" s="1"/>
  <c r="I35" s="1"/>
  <c r="J35" s="1"/>
  <c r="K35" s="1"/>
  <c r="L35" s="1"/>
  <c r="M35" s="1"/>
  <c r="N35" s="1"/>
  <c r="O35" s="1"/>
  <c r="P35" s="1"/>
  <c r="Q35" s="1"/>
  <c r="F35"/>
  <c r="D35"/>
  <c r="E35" s="1"/>
  <c r="I33"/>
  <c r="J33" s="1"/>
  <c r="K33" s="1"/>
  <c r="L33" s="1"/>
  <c r="M33" s="1"/>
  <c r="N33" s="1"/>
  <c r="O33" s="1"/>
  <c r="P33" s="1"/>
  <c r="Q33" s="1"/>
  <c r="R33" s="1"/>
  <c r="S33" s="1"/>
  <c r="T33" s="1"/>
  <c r="U33" s="1"/>
  <c r="F33"/>
  <c r="G33" s="1"/>
  <c r="H33" s="1"/>
  <c r="I32"/>
  <c r="J32" s="1"/>
  <c r="K32" s="1"/>
  <c r="L32" s="1"/>
  <c r="M32" s="1"/>
  <c r="N32" s="1"/>
  <c r="O32" s="1"/>
  <c r="P32" s="1"/>
  <c r="Q32" s="1"/>
  <c r="H32"/>
  <c r="F32"/>
  <c r="G32" s="1"/>
  <c r="E32"/>
  <c r="E33" s="1"/>
  <c r="E34" s="1"/>
  <c r="F34" s="1"/>
  <c r="G34" s="1"/>
  <c r="H34" s="1"/>
  <c r="I34" s="1"/>
  <c r="J34" s="1"/>
  <c r="K34" s="1"/>
  <c r="L34" s="1"/>
  <c r="M34" s="1"/>
  <c r="L31"/>
  <c r="M31" s="1"/>
  <c r="N31" s="1"/>
  <c r="O31" s="1"/>
  <c r="P31" s="1"/>
  <c r="Q31" s="1"/>
  <c r="R31" s="1"/>
  <c r="S31" s="1"/>
  <c r="T31" s="1"/>
  <c r="U31" s="1"/>
  <c r="V31" s="1"/>
  <c r="W31" s="1"/>
  <c r="X31" s="1"/>
  <c r="Y31" s="1"/>
  <c r="Z31" s="1"/>
  <c r="AA31" s="1"/>
  <c r="AB31" s="1"/>
  <c r="AC31" s="1"/>
  <c r="AD31" s="1"/>
  <c r="AE31" s="1"/>
  <c r="AF31" s="1"/>
  <c r="AG31" s="1"/>
  <c r="AH31" s="1"/>
  <c r="AI31" s="1"/>
  <c r="AJ31" s="1"/>
  <c r="AK31" s="1"/>
  <c r="AL31" s="1"/>
  <c r="AM31" s="1"/>
  <c r="AN31" s="1"/>
  <c r="AO31" s="1"/>
  <c r="AP31" s="1"/>
  <c r="AQ31" s="1"/>
  <c r="AR31" s="1"/>
  <c r="AS31" s="1"/>
  <c r="AT31" s="1"/>
  <c r="AU31" s="1"/>
  <c r="AV31" s="1"/>
  <c r="AW31" s="1"/>
  <c r="AX31" s="1"/>
  <c r="AY31" s="1"/>
  <c r="AZ31" s="1"/>
  <c r="BA31" s="1"/>
  <c r="BB31" s="1"/>
  <c r="BC31" s="1"/>
  <c r="BD31" s="1"/>
  <c r="BE31" s="1"/>
  <c r="J31"/>
  <c r="K31" s="1"/>
  <c r="I31"/>
  <c r="F31"/>
  <c r="G31" s="1"/>
  <c r="H31" s="1"/>
  <c r="BG27"/>
  <c r="G26"/>
  <c r="H26" s="1"/>
  <c r="I26" s="1"/>
  <c r="J26" s="1"/>
  <c r="K26" s="1"/>
  <c r="L26" s="1"/>
  <c r="M26" s="1"/>
  <c r="D26"/>
  <c r="E26" s="1"/>
  <c r="F26" s="1"/>
  <c r="C26"/>
  <c r="G25"/>
  <c r="H25" s="1"/>
  <c r="I25" s="1"/>
  <c r="J25" s="1"/>
  <c r="K25" s="1"/>
  <c r="L25" s="1"/>
  <c r="M25" s="1"/>
  <c r="N25" s="1"/>
  <c r="O25" s="1"/>
  <c r="P25" s="1"/>
  <c r="Q25" s="1"/>
  <c r="R25" s="1"/>
  <c r="S25" s="1"/>
  <c r="T25" s="1"/>
  <c r="U25" s="1"/>
  <c r="V25" s="1"/>
  <c r="W25" s="1"/>
  <c r="X25" s="1"/>
  <c r="Y25" s="1"/>
  <c r="F25"/>
  <c r="D25"/>
  <c r="E25" s="1"/>
  <c r="C25"/>
  <c r="F24"/>
  <c r="G24" s="1"/>
  <c r="H24" s="1"/>
  <c r="I24" s="1"/>
  <c r="J24" s="1"/>
  <c r="K24" s="1"/>
  <c r="L24" s="1"/>
  <c r="M24" s="1"/>
  <c r="N24" s="1"/>
  <c r="O24" s="1"/>
  <c r="P24" s="1"/>
  <c r="Q24" s="1"/>
  <c r="E24"/>
  <c r="D24"/>
  <c r="C24"/>
  <c r="I22"/>
  <c r="J22" s="1"/>
  <c r="K22" s="1"/>
  <c r="L22" s="1"/>
  <c r="M22" s="1"/>
  <c r="N22" s="1"/>
  <c r="O22" s="1"/>
  <c r="P22" s="1"/>
  <c r="Q22" s="1"/>
  <c r="H22"/>
  <c r="G22"/>
  <c r="G23" s="1"/>
  <c r="H23" s="1"/>
  <c r="I23" s="1"/>
  <c r="J23" s="1"/>
  <c r="K23" s="1"/>
  <c r="L23" s="1"/>
  <c r="M23" s="1"/>
  <c r="N23" s="1"/>
  <c r="O23" s="1"/>
  <c r="P23" s="1"/>
  <c r="Q23" s="1"/>
  <c r="R23" s="1"/>
  <c r="S23" s="1"/>
  <c r="T23" s="1"/>
  <c r="U23" s="1"/>
  <c r="D22"/>
  <c r="E22" s="1"/>
  <c r="F22" s="1"/>
  <c r="E20"/>
  <c r="F20" s="1"/>
  <c r="G20" s="1"/>
  <c r="H20" s="1"/>
  <c r="I20" s="1"/>
  <c r="J20" s="1"/>
  <c r="K20" s="1"/>
  <c r="L20" s="1"/>
  <c r="M20" s="1"/>
  <c r="N20" s="1"/>
  <c r="O20" s="1"/>
  <c r="P20" s="1"/>
  <c r="Q20" s="1"/>
  <c r="R20" s="1"/>
  <c r="S20" s="1"/>
  <c r="T20" s="1"/>
  <c r="U20" s="1"/>
  <c r="J19"/>
  <c r="K19" s="1"/>
  <c r="L19" s="1"/>
  <c r="M19" s="1"/>
  <c r="N19" s="1"/>
  <c r="O19" s="1"/>
  <c r="P19" s="1"/>
  <c r="Q19" s="1"/>
  <c r="I19"/>
  <c r="G19"/>
  <c r="H19" s="1"/>
  <c r="E19"/>
  <c r="F19" s="1"/>
  <c r="J18"/>
  <c r="K18" s="1"/>
  <c r="L18" s="1"/>
  <c r="M18" s="1"/>
  <c r="G18"/>
  <c r="H18" s="1"/>
  <c r="I18" s="1"/>
  <c r="F18"/>
  <c r="BG14"/>
  <c r="C11"/>
  <c r="D11" s="1"/>
  <c r="E11" s="1"/>
  <c r="F11" s="1"/>
  <c r="G11" s="1"/>
  <c r="H11" s="1"/>
  <c r="I11" s="1"/>
  <c r="J11" s="1"/>
  <c r="K11" s="1"/>
  <c r="L11" s="1"/>
  <c r="M11" s="1"/>
  <c r="N11" s="1"/>
  <c r="O11" s="1"/>
  <c r="P11" s="1"/>
  <c r="Q11" s="1"/>
  <c r="G10"/>
  <c r="H10" s="1"/>
  <c r="I10" s="1"/>
  <c r="J10" s="1"/>
  <c r="K10" s="1"/>
  <c r="L10" s="1"/>
  <c r="M10" s="1"/>
  <c r="F10"/>
  <c r="E10"/>
  <c r="C10"/>
  <c r="D10" s="1"/>
  <c r="H9"/>
  <c r="I9" s="1"/>
  <c r="J9" s="1"/>
  <c r="K9" s="1"/>
  <c r="L9" s="1"/>
  <c r="M9" s="1"/>
  <c r="N9" s="1"/>
  <c r="O9" s="1"/>
  <c r="P9" s="1"/>
  <c r="Q9" s="1"/>
  <c r="F9"/>
  <c r="G9" s="1"/>
  <c r="E9"/>
  <c r="D9"/>
  <c r="N7"/>
  <c r="O7" s="1"/>
  <c r="P7" s="1"/>
  <c r="Q7" s="1"/>
  <c r="R7" s="1"/>
  <c r="S7" s="1"/>
  <c r="T7" s="1"/>
  <c r="U7" s="1"/>
  <c r="J7"/>
  <c r="K7" s="1"/>
  <c r="L7" s="1"/>
  <c r="M7" s="1"/>
  <c r="F7"/>
  <c r="G7" s="1"/>
  <c r="H7" s="1"/>
  <c r="I7" s="1"/>
  <c r="N6"/>
  <c r="O6" s="1"/>
  <c r="P6" s="1"/>
  <c r="Q6" s="1"/>
  <c r="J6"/>
  <c r="K6" s="1"/>
  <c r="L6" s="1"/>
  <c r="M6" s="1"/>
  <c r="F6"/>
  <c r="G6" s="1"/>
  <c r="H6" s="1"/>
  <c r="I6" s="1"/>
  <c r="E6"/>
  <c r="E7" s="1"/>
  <c r="E8" s="1"/>
  <c r="F8" s="1"/>
  <c r="G8" s="1"/>
  <c r="H8" s="1"/>
  <c r="I8" s="1"/>
  <c r="J8" s="1"/>
  <c r="K8" s="1"/>
  <c r="L8" s="1"/>
  <c r="M8" s="1"/>
  <c r="J5"/>
  <c r="K5" s="1"/>
  <c r="L5" s="1"/>
  <c r="M5" s="1"/>
  <c r="N5" s="1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AN5" s="1"/>
  <c r="AO5" s="1"/>
  <c r="AP5" s="1"/>
  <c r="AQ5" s="1"/>
  <c r="AR5" s="1"/>
  <c r="AS5" s="1"/>
  <c r="AT5" s="1"/>
  <c r="AU5" s="1"/>
  <c r="AV5" s="1"/>
  <c r="AW5" s="1"/>
  <c r="AX5" s="1"/>
  <c r="AY5" s="1"/>
  <c r="AZ5" s="1"/>
  <c r="BA5" s="1"/>
  <c r="BB5" s="1"/>
  <c r="BC5" s="1"/>
  <c r="BD5" s="1"/>
  <c r="BE5" s="1"/>
  <c r="F5"/>
  <c r="G5" s="1"/>
  <c r="H5" s="1"/>
  <c r="I5" s="1"/>
  <c r="D19" i="47" l="1"/>
  <c r="AT19" s="1"/>
  <c r="AU19" s="1"/>
  <c r="AV19" s="1"/>
  <c r="F19"/>
  <c r="G19" s="1"/>
  <c r="H19" s="1"/>
  <c r="I19" s="1"/>
  <c r="J19" s="1"/>
  <c r="K19" s="1"/>
  <c r="L19" s="1"/>
  <c r="M19" s="1"/>
  <c r="N19" s="1"/>
  <c r="O19" s="1"/>
  <c r="P19" s="1"/>
  <c r="D7"/>
  <c r="C7" s="1"/>
  <c r="E8"/>
  <c r="F7"/>
  <c r="G7" s="1"/>
  <c r="H7" s="1"/>
  <c r="I7" s="1"/>
  <c r="J7" s="1"/>
  <c r="K7" s="1"/>
  <c r="L7" s="1"/>
  <c r="AT18"/>
  <c r="AU18" s="1"/>
  <c r="M18"/>
  <c r="N18" s="1"/>
  <c r="O18" s="1"/>
  <c r="P18" s="1"/>
  <c r="Q18" s="1"/>
  <c r="R18" s="1"/>
  <c r="S18" s="1"/>
  <c r="T18" s="1"/>
  <c r="U18" s="1"/>
  <c r="V18" s="1"/>
  <c r="W18" s="1"/>
  <c r="X18" s="1"/>
  <c r="Y18" s="1"/>
  <c r="Z18" s="1"/>
  <c r="AA18" s="1"/>
  <c r="AB18" s="1"/>
  <c r="AC18" s="1"/>
  <c r="AD18" s="1"/>
  <c r="AE18" s="1"/>
  <c r="AF18" s="1"/>
  <c r="AG18" s="1"/>
  <c r="AH18" s="1"/>
  <c r="AI18" s="1"/>
  <c r="AJ18" s="1"/>
  <c r="AK18" s="1"/>
  <c r="AL18" s="1"/>
  <c r="AM18" s="1"/>
  <c r="Q19"/>
  <c r="R19" s="1"/>
  <c r="S19" s="1"/>
  <c r="T19" s="1"/>
  <c r="U19" s="1"/>
  <c r="V19" s="1"/>
  <c r="W19" s="1"/>
  <c r="X19" s="1"/>
  <c r="Y19" s="1"/>
  <c r="Z19" s="1"/>
  <c r="AA19" s="1"/>
  <c r="AB19" s="1"/>
  <c r="AC19" s="1"/>
  <c r="AD19" s="1"/>
  <c r="AE19" s="1"/>
  <c r="AF19" s="1"/>
  <c r="AG19" s="1"/>
  <c r="AH19" s="1"/>
  <c r="AI19" s="1"/>
  <c r="AJ19" s="1"/>
  <c r="AK19" s="1"/>
  <c r="AL19" s="1"/>
  <c r="AM19" s="1"/>
  <c r="AN19" s="1"/>
  <c r="AO19" s="1"/>
  <c r="AP19" s="1"/>
  <c r="AQ19" s="1"/>
  <c r="AT5"/>
  <c r="AU5" s="1"/>
  <c r="M5"/>
  <c r="N5" s="1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D20"/>
  <c r="C20" s="1"/>
  <c r="F20"/>
  <c r="G20" s="1"/>
  <c r="H20" s="1"/>
  <c r="I20" s="1"/>
  <c r="J20" s="1"/>
  <c r="K20" s="1"/>
  <c r="L20" s="1"/>
  <c r="M20" s="1"/>
  <c r="N20" s="1"/>
  <c r="O20" s="1"/>
  <c r="P20" s="1"/>
  <c r="Q20" s="1"/>
  <c r="R20" s="1"/>
  <c r="S20" s="1"/>
  <c r="E21"/>
  <c r="Q6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D6"/>
  <c r="N8" i="46"/>
  <c r="O8" s="1"/>
  <c r="P8" s="1"/>
  <c r="Q8" s="1"/>
  <c r="R8" s="1"/>
  <c r="S8" s="1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L8" s="1"/>
  <c r="AM8" s="1"/>
  <c r="AN8" s="1"/>
  <c r="AO8" s="1"/>
  <c r="AP8" s="1"/>
  <c r="AQ8" s="1"/>
  <c r="AR8" s="1"/>
  <c r="AS8" s="1"/>
  <c r="AT8" s="1"/>
  <c r="AU8" s="1"/>
  <c r="AV8" s="1"/>
  <c r="AW8" s="1"/>
  <c r="AX8" s="1"/>
  <c r="BH8"/>
  <c r="BI8" s="1"/>
  <c r="BJ8" s="1"/>
  <c r="BH7"/>
  <c r="BI7" s="1"/>
  <c r="BJ7" s="1"/>
  <c r="V7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  <c r="AW7" s="1"/>
  <c r="AX7" s="1"/>
  <c r="AY7" s="1"/>
  <c r="AZ7" s="1"/>
  <c r="BA7" s="1"/>
  <c r="BH34"/>
  <c r="BI34" s="1"/>
  <c r="BJ34" s="1"/>
  <c r="N34"/>
  <c r="O34" s="1"/>
  <c r="P34" s="1"/>
  <c r="Q34" s="1"/>
  <c r="R34" s="1"/>
  <c r="S34" s="1"/>
  <c r="T34" s="1"/>
  <c r="U34" s="1"/>
  <c r="V34" s="1"/>
  <c r="W34" s="1"/>
  <c r="X34" s="1"/>
  <c r="Y34" s="1"/>
  <c r="Z34" s="1"/>
  <c r="AA34" s="1"/>
  <c r="AB34" s="1"/>
  <c r="AC34" s="1"/>
  <c r="AD34" s="1"/>
  <c r="AE34" s="1"/>
  <c r="AF34" s="1"/>
  <c r="AG34" s="1"/>
  <c r="AH34" s="1"/>
  <c r="AI34" s="1"/>
  <c r="AJ34" s="1"/>
  <c r="AK34" s="1"/>
  <c r="AL34" s="1"/>
  <c r="AM34" s="1"/>
  <c r="AN34" s="1"/>
  <c r="AO34" s="1"/>
  <c r="AP34" s="1"/>
  <c r="AQ34" s="1"/>
  <c r="AR34" s="1"/>
  <c r="AS34" s="1"/>
  <c r="AT34" s="1"/>
  <c r="AU34" s="1"/>
  <c r="AV34" s="1"/>
  <c r="AW34" s="1"/>
  <c r="AX34" s="1"/>
  <c r="R35"/>
  <c r="S35" s="1"/>
  <c r="T35" s="1"/>
  <c r="U35" s="1"/>
  <c r="V35" s="1"/>
  <c r="W35" s="1"/>
  <c r="X35" s="1"/>
  <c r="Y35" s="1"/>
  <c r="Z35" s="1"/>
  <c r="AA35" s="1"/>
  <c r="AB35" s="1"/>
  <c r="AC35" s="1"/>
  <c r="AD35" s="1"/>
  <c r="AE35" s="1"/>
  <c r="AF35" s="1"/>
  <c r="AG35" s="1"/>
  <c r="AH35" s="1"/>
  <c r="AI35" s="1"/>
  <c r="AJ35" s="1"/>
  <c r="AK35" s="1"/>
  <c r="AL35" s="1"/>
  <c r="AM35" s="1"/>
  <c r="AN35" s="1"/>
  <c r="AO35" s="1"/>
  <c r="AP35" s="1"/>
  <c r="AQ35" s="1"/>
  <c r="AR35" s="1"/>
  <c r="AS35" s="1"/>
  <c r="AT35" s="1"/>
  <c r="AU35" s="1"/>
  <c r="AV35" s="1"/>
  <c r="AW35" s="1"/>
  <c r="AX35" s="1"/>
  <c r="AY35" s="1"/>
  <c r="AZ35" s="1"/>
  <c r="BA35" s="1"/>
  <c r="BB35" s="1"/>
  <c r="BC35" s="1"/>
  <c r="BD35" s="1"/>
  <c r="BE35" s="1"/>
  <c r="BF35" s="1"/>
  <c r="BH50"/>
  <c r="BI50" s="1"/>
  <c r="BJ50" s="1"/>
  <c r="R50"/>
  <c r="S50" s="1"/>
  <c r="T50" s="1"/>
  <c r="U50" s="1"/>
  <c r="V50" s="1"/>
  <c r="W50" s="1"/>
  <c r="X50" s="1"/>
  <c r="Y50" s="1"/>
  <c r="Z50" s="1"/>
  <c r="AA50" s="1"/>
  <c r="AB50" s="1"/>
  <c r="AC50" s="1"/>
  <c r="AD50" s="1"/>
  <c r="AE50" s="1"/>
  <c r="AF50" s="1"/>
  <c r="AG50" s="1"/>
  <c r="AH50" s="1"/>
  <c r="AI50" s="1"/>
  <c r="AJ50" s="1"/>
  <c r="AK50" s="1"/>
  <c r="AL50" s="1"/>
  <c r="AM50" s="1"/>
  <c r="AN50" s="1"/>
  <c r="AO50" s="1"/>
  <c r="AP50" s="1"/>
  <c r="AQ50" s="1"/>
  <c r="AR50" s="1"/>
  <c r="AS50" s="1"/>
  <c r="AT50" s="1"/>
  <c r="AU50" s="1"/>
  <c r="AV50" s="1"/>
  <c r="AW50" s="1"/>
  <c r="AX50" s="1"/>
  <c r="AY50" s="1"/>
  <c r="AZ50" s="1"/>
  <c r="BA50" s="1"/>
  <c r="BH20"/>
  <c r="BI20" s="1"/>
  <c r="BJ20" s="1"/>
  <c r="V20"/>
  <c r="W20" s="1"/>
  <c r="X20" s="1"/>
  <c r="Y20" s="1"/>
  <c r="Z20" s="1"/>
  <c r="AA20" s="1"/>
  <c r="AB20" s="1"/>
  <c r="AC20" s="1"/>
  <c r="AD20" s="1"/>
  <c r="AE20" s="1"/>
  <c r="AF20" s="1"/>
  <c r="AG20" s="1"/>
  <c r="AH20" s="1"/>
  <c r="AI20" s="1"/>
  <c r="AJ20" s="1"/>
  <c r="AK20" s="1"/>
  <c r="AL20" s="1"/>
  <c r="AM20" s="1"/>
  <c r="AN20" s="1"/>
  <c r="AO20" s="1"/>
  <c r="AP20" s="1"/>
  <c r="AQ20" s="1"/>
  <c r="AR20" s="1"/>
  <c r="AS20" s="1"/>
  <c r="AT20" s="1"/>
  <c r="AU20" s="1"/>
  <c r="AV20" s="1"/>
  <c r="AW20" s="1"/>
  <c r="AX20" s="1"/>
  <c r="AY20" s="1"/>
  <c r="AZ20" s="1"/>
  <c r="BA20" s="1"/>
  <c r="R22"/>
  <c r="S22" s="1"/>
  <c r="T22" s="1"/>
  <c r="U22" s="1"/>
  <c r="V22" s="1"/>
  <c r="W22" s="1"/>
  <c r="X22" s="1"/>
  <c r="Y22" s="1"/>
  <c r="Z22" s="1"/>
  <c r="AA22" s="1"/>
  <c r="AB22" s="1"/>
  <c r="AC22" s="1"/>
  <c r="AD22" s="1"/>
  <c r="AE22" s="1"/>
  <c r="AF22" s="1"/>
  <c r="AG22" s="1"/>
  <c r="AH22" s="1"/>
  <c r="AI22" s="1"/>
  <c r="AJ22" s="1"/>
  <c r="AK22" s="1"/>
  <c r="AL22" s="1"/>
  <c r="AM22" s="1"/>
  <c r="AN22" s="1"/>
  <c r="AO22" s="1"/>
  <c r="AP22" s="1"/>
  <c r="AQ22" s="1"/>
  <c r="AR22" s="1"/>
  <c r="AS22" s="1"/>
  <c r="AT22" s="1"/>
  <c r="AU22" s="1"/>
  <c r="AV22" s="1"/>
  <c r="AW22" s="1"/>
  <c r="AX22" s="1"/>
  <c r="AY22" s="1"/>
  <c r="AZ22" s="1"/>
  <c r="BA22" s="1"/>
  <c r="BB22" s="1"/>
  <c r="BC22" s="1"/>
  <c r="BD22" s="1"/>
  <c r="BE22" s="1"/>
  <c r="BF22" s="1"/>
  <c r="BH24"/>
  <c r="BI24" s="1"/>
  <c r="BJ24" s="1"/>
  <c r="R24"/>
  <c r="S24" s="1"/>
  <c r="T24" s="1"/>
  <c r="U24" s="1"/>
  <c r="V24" s="1"/>
  <c r="W24" s="1"/>
  <c r="X24" s="1"/>
  <c r="Y24" s="1"/>
  <c r="Z24" s="1"/>
  <c r="AA24" s="1"/>
  <c r="AB24" s="1"/>
  <c r="AC24" s="1"/>
  <c r="AD24" s="1"/>
  <c r="AE24" s="1"/>
  <c r="AF24" s="1"/>
  <c r="AG24" s="1"/>
  <c r="AH24" s="1"/>
  <c r="AI24" s="1"/>
  <c r="AJ24" s="1"/>
  <c r="AK24" s="1"/>
  <c r="AL24" s="1"/>
  <c r="AM24" s="1"/>
  <c r="AN24" s="1"/>
  <c r="AO24" s="1"/>
  <c r="AP24" s="1"/>
  <c r="AQ24" s="1"/>
  <c r="AR24" s="1"/>
  <c r="AS24" s="1"/>
  <c r="AT24" s="1"/>
  <c r="AU24" s="1"/>
  <c r="AV24" s="1"/>
  <c r="AW24" s="1"/>
  <c r="AX24" s="1"/>
  <c r="AY24" s="1"/>
  <c r="AZ24" s="1"/>
  <c r="BA24" s="1"/>
  <c r="BH25"/>
  <c r="BI25" s="1"/>
  <c r="BJ25" s="1"/>
  <c r="Z25"/>
  <c r="AA25" s="1"/>
  <c r="AB25" s="1"/>
  <c r="AC25" s="1"/>
  <c r="AD25" s="1"/>
  <c r="AE25" s="1"/>
  <c r="AF25" s="1"/>
  <c r="AG25" s="1"/>
  <c r="AH25" s="1"/>
  <c r="AI25" s="1"/>
  <c r="AJ25" s="1"/>
  <c r="AK25" s="1"/>
  <c r="AL25" s="1"/>
  <c r="AM25" s="1"/>
  <c r="AN25" s="1"/>
  <c r="AO25" s="1"/>
  <c r="AP25" s="1"/>
  <c r="AQ25" s="1"/>
  <c r="AR25" s="1"/>
  <c r="AS25" s="1"/>
  <c r="AT25" s="1"/>
  <c r="AU25" s="1"/>
  <c r="AV25" s="1"/>
  <c r="AW25" s="1"/>
  <c r="BH32"/>
  <c r="BI32" s="1"/>
  <c r="BJ32" s="1"/>
  <c r="R32"/>
  <c r="S32" s="1"/>
  <c r="T32" s="1"/>
  <c r="U32" s="1"/>
  <c r="V32" s="1"/>
  <c r="W32" s="1"/>
  <c r="X32" s="1"/>
  <c r="Y32" s="1"/>
  <c r="Z32" s="1"/>
  <c r="AA32" s="1"/>
  <c r="AB32" s="1"/>
  <c r="AC32" s="1"/>
  <c r="AD32" s="1"/>
  <c r="AE32" s="1"/>
  <c r="AF32" s="1"/>
  <c r="AG32" s="1"/>
  <c r="AH32" s="1"/>
  <c r="AI32" s="1"/>
  <c r="AJ32" s="1"/>
  <c r="AK32" s="1"/>
  <c r="AL32" s="1"/>
  <c r="AM32" s="1"/>
  <c r="AN32" s="1"/>
  <c r="AO32" s="1"/>
  <c r="AP32" s="1"/>
  <c r="AQ32" s="1"/>
  <c r="AR32" s="1"/>
  <c r="AS32" s="1"/>
  <c r="AT32" s="1"/>
  <c r="AU32" s="1"/>
  <c r="AV32" s="1"/>
  <c r="AW32" s="1"/>
  <c r="BH51"/>
  <c r="BI51" s="1"/>
  <c r="BJ51" s="1"/>
  <c r="Z5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AN51" s="1"/>
  <c r="AO51" s="1"/>
  <c r="AP51" s="1"/>
  <c r="AQ51" s="1"/>
  <c r="AR51" s="1"/>
  <c r="AS51" s="1"/>
  <c r="AT51" s="1"/>
  <c r="AU51" s="1"/>
  <c r="AV51" s="1"/>
  <c r="AW51" s="1"/>
  <c r="R11"/>
  <c r="S11" s="1"/>
  <c r="T11" s="1"/>
  <c r="U11" s="1"/>
  <c r="V11" s="1"/>
  <c r="W11" s="1"/>
  <c r="X11" s="1"/>
  <c r="Y11" s="1"/>
  <c r="Z11" s="1"/>
  <c r="AA11" s="1"/>
  <c r="AB11" s="1"/>
  <c r="AC11" s="1"/>
  <c r="AD11" s="1"/>
  <c r="AE11" s="1"/>
  <c r="AF11" s="1"/>
  <c r="AG11" s="1"/>
  <c r="AH11" s="1"/>
  <c r="AI11" s="1"/>
  <c r="AJ11" s="1"/>
  <c r="AK11" s="1"/>
  <c r="AL11" s="1"/>
  <c r="AM11" s="1"/>
  <c r="AN11" s="1"/>
  <c r="AO11" s="1"/>
  <c r="AP11" s="1"/>
  <c r="AQ11" s="1"/>
  <c r="AR11" s="1"/>
  <c r="AS11" s="1"/>
  <c r="AT11" s="1"/>
  <c r="AU11" s="1"/>
  <c r="AV11" s="1"/>
  <c r="AW11" s="1"/>
  <c r="AX11" s="1"/>
  <c r="AY11" s="1"/>
  <c r="AZ11" s="1"/>
  <c r="BA11" s="1"/>
  <c r="N18"/>
  <c r="O18" s="1"/>
  <c r="P18" s="1"/>
  <c r="Q18" s="1"/>
  <c r="R18" s="1"/>
  <c r="S18" s="1"/>
  <c r="T18" s="1"/>
  <c r="U18" s="1"/>
  <c r="V18" s="1"/>
  <c r="W18" s="1"/>
  <c r="X18" s="1"/>
  <c r="Y18" s="1"/>
  <c r="Z18" s="1"/>
  <c r="AA18" s="1"/>
  <c r="AB18" s="1"/>
  <c r="AC18" s="1"/>
  <c r="AD18" s="1"/>
  <c r="AE18" s="1"/>
  <c r="AF18" s="1"/>
  <c r="AG18" s="1"/>
  <c r="AH18" s="1"/>
  <c r="AI18" s="1"/>
  <c r="AJ18" s="1"/>
  <c r="AK18" s="1"/>
  <c r="AL18" s="1"/>
  <c r="AM18" s="1"/>
  <c r="AN18" s="1"/>
  <c r="AO18" s="1"/>
  <c r="AP18" s="1"/>
  <c r="AQ18" s="1"/>
  <c r="AR18" s="1"/>
  <c r="AS18" s="1"/>
  <c r="AT18" s="1"/>
  <c r="AU18" s="1"/>
  <c r="AV18" s="1"/>
  <c r="AW18" s="1"/>
  <c r="AX18" s="1"/>
  <c r="AY18" s="1"/>
  <c r="AZ18" s="1"/>
  <c r="BA18" s="1"/>
  <c r="BB18" s="1"/>
  <c r="BC18" s="1"/>
  <c r="BD18" s="1"/>
  <c r="BE18" s="1"/>
  <c r="R19"/>
  <c r="S19" s="1"/>
  <c r="T19" s="1"/>
  <c r="U19" s="1"/>
  <c r="V19" s="1"/>
  <c r="W19" s="1"/>
  <c r="X19" s="1"/>
  <c r="Y19" s="1"/>
  <c r="Z19" s="1"/>
  <c r="AA19" s="1"/>
  <c r="AB19" s="1"/>
  <c r="AC19" s="1"/>
  <c r="AD19" s="1"/>
  <c r="AE19" s="1"/>
  <c r="AF19" s="1"/>
  <c r="AG19" s="1"/>
  <c r="AH19" s="1"/>
  <c r="AI19" s="1"/>
  <c r="AJ19" s="1"/>
  <c r="AK19" s="1"/>
  <c r="AL19" s="1"/>
  <c r="AM19" s="1"/>
  <c r="AN19" s="1"/>
  <c r="AO19" s="1"/>
  <c r="AP19" s="1"/>
  <c r="AQ19" s="1"/>
  <c r="AR19" s="1"/>
  <c r="AS19" s="1"/>
  <c r="AT19" s="1"/>
  <c r="AU19" s="1"/>
  <c r="AV19" s="1"/>
  <c r="AW19" s="1"/>
  <c r="N26"/>
  <c r="O26" s="1"/>
  <c r="P26" s="1"/>
  <c r="Q26" s="1"/>
  <c r="R26" s="1"/>
  <c r="S26" s="1"/>
  <c r="T26" s="1"/>
  <c r="U26" s="1"/>
  <c r="V26" s="1"/>
  <c r="W26" s="1"/>
  <c r="X26" s="1"/>
  <c r="Y26" s="1"/>
  <c r="Z26" s="1"/>
  <c r="AA26" s="1"/>
  <c r="AB26" s="1"/>
  <c r="AC26" s="1"/>
  <c r="AD26" s="1"/>
  <c r="AE26" s="1"/>
  <c r="AF26" s="1"/>
  <c r="AG26" s="1"/>
  <c r="AH26" s="1"/>
  <c r="AI26" s="1"/>
  <c r="AJ26" s="1"/>
  <c r="AK26" s="1"/>
  <c r="AL26" s="1"/>
  <c r="AM26" s="1"/>
  <c r="AN26" s="1"/>
  <c r="AO26" s="1"/>
  <c r="AP26" s="1"/>
  <c r="AQ26" s="1"/>
  <c r="AR26" s="1"/>
  <c r="AS26" s="1"/>
  <c r="AT26" s="1"/>
  <c r="AU26" s="1"/>
  <c r="AV26" s="1"/>
  <c r="AW26" s="1"/>
  <c r="AX26" s="1"/>
  <c r="AY26" s="1"/>
  <c r="AZ26" s="1"/>
  <c r="BA26" s="1"/>
  <c r="BB26" s="1"/>
  <c r="N47"/>
  <c r="O47" s="1"/>
  <c r="P47" s="1"/>
  <c r="Q47" s="1"/>
  <c r="R47" s="1"/>
  <c r="S47" s="1"/>
  <c r="T47" s="1"/>
  <c r="U47" s="1"/>
  <c r="V47" s="1"/>
  <c r="W47" s="1"/>
  <c r="X47" s="1"/>
  <c r="Y47" s="1"/>
  <c r="Z47" s="1"/>
  <c r="AA47" s="1"/>
  <c r="AB47" s="1"/>
  <c r="AC47" s="1"/>
  <c r="AD47" s="1"/>
  <c r="AE47" s="1"/>
  <c r="AF47" s="1"/>
  <c r="AG47" s="1"/>
  <c r="AH47" s="1"/>
  <c r="AI47" s="1"/>
  <c r="AJ47" s="1"/>
  <c r="AK47" s="1"/>
  <c r="AL47" s="1"/>
  <c r="AM47" s="1"/>
  <c r="AN47" s="1"/>
  <c r="AO47" s="1"/>
  <c r="AP47" s="1"/>
  <c r="AQ47" s="1"/>
  <c r="AR47" s="1"/>
  <c r="AS47" s="1"/>
  <c r="AT47" s="1"/>
  <c r="AU47" s="1"/>
  <c r="AV47" s="1"/>
  <c r="AW47" s="1"/>
  <c r="AX47" s="1"/>
  <c r="BH9"/>
  <c r="BI9" s="1"/>
  <c r="BJ9" s="1"/>
  <c r="R9"/>
  <c r="S9" s="1"/>
  <c r="T9" s="1"/>
  <c r="U9" s="1"/>
  <c r="V9" s="1"/>
  <c r="W9" s="1"/>
  <c r="X9" s="1"/>
  <c r="Y9" s="1"/>
  <c r="Z9" s="1"/>
  <c r="AA9" s="1"/>
  <c r="AB9" s="1"/>
  <c r="AC9" s="1"/>
  <c r="AD9" s="1"/>
  <c r="AE9" s="1"/>
  <c r="AF9" s="1"/>
  <c r="AG9" s="1"/>
  <c r="AH9" s="1"/>
  <c r="AI9" s="1"/>
  <c r="AJ9" s="1"/>
  <c r="AK9" s="1"/>
  <c r="AL9" s="1"/>
  <c r="AM9" s="1"/>
  <c r="AN9" s="1"/>
  <c r="AO9" s="1"/>
  <c r="AP9" s="1"/>
  <c r="AQ9" s="1"/>
  <c r="AR9" s="1"/>
  <c r="AS9" s="1"/>
  <c r="AT9" s="1"/>
  <c r="AU9" s="1"/>
  <c r="AV9" s="1"/>
  <c r="AW9" s="1"/>
  <c r="AX9" s="1"/>
  <c r="AY9" s="1"/>
  <c r="AZ9" s="1"/>
  <c r="BA9" s="1"/>
  <c r="BB9" s="1"/>
  <c r="BC9" s="1"/>
  <c r="BD9" s="1"/>
  <c r="BE9" s="1"/>
  <c r="BF9" s="1"/>
  <c r="BH10"/>
  <c r="BI10" s="1"/>
  <c r="BJ10" s="1"/>
  <c r="N10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E10" s="1"/>
  <c r="AF10" s="1"/>
  <c r="AG10" s="1"/>
  <c r="AH10" s="1"/>
  <c r="AI10" s="1"/>
  <c r="AJ10" s="1"/>
  <c r="AK10" s="1"/>
  <c r="AL10" s="1"/>
  <c r="AM10" s="1"/>
  <c r="AN10" s="1"/>
  <c r="AO10" s="1"/>
  <c r="AP10" s="1"/>
  <c r="AQ10" s="1"/>
  <c r="AR10" s="1"/>
  <c r="AS10" s="1"/>
  <c r="AT10" s="1"/>
  <c r="AU10" s="1"/>
  <c r="AV10" s="1"/>
  <c r="AW10" s="1"/>
  <c r="AX10" s="1"/>
  <c r="AY10" s="1"/>
  <c r="BH23"/>
  <c r="BI23" s="1"/>
  <c r="BJ23" s="1"/>
  <c r="V23"/>
  <c r="W23" s="1"/>
  <c r="X23" s="1"/>
  <c r="Y23" s="1"/>
  <c r="Z23" s="1"/>
  <c r="AA23" s="1"/>
  <c r="AB23" s="1"/>
  <c r="AC23" s="1"/>
  <c r="AD23" s="1"/>
  <c r="AE23" s="1"/>
  <c r="AF23" s="1"/>
  <c r="AG23" s="1"/>
  <c r="AH23" s="1"/>
  <c r="AI23" s="1"/>
  <c r="AJ23" s="1"/>
  <c r="AK23" s="1"/>
  <c r="AL23" s="1"/>
  <c r="AM23" s="1"/>
  <c r="AN23" s="1"/>
  <c r="AO23" s="1"/>
  <c r="AP23" s="1"/>
  <c r="AQ23" s="1"/>
  <c r="AR23" s="1"/>
  <c r="AS23" s="1"/>
  <c r="AT23" s="1"/>
  <c r="AU23" s="1"/>
  <c r="AV23" s="1"/>
  <c r="AW23" s="1"/>
  <c r="AX23" s="1"/>
  <c r="AY23" s="1"/>
  <c r="V33"/>
  <c r="W33" s="1"/>
  <c r="X33" s="1"/>
  <c r="Y33" s="1"/>
  <c r="Z33" s="1"/>
  <c r="AA33" s="1"/>
  <c r="AB33" s="1"/>
  <c r="AC33" s="1"/>
  <c r="AD33" s="1"/>
  <c r="AE33" s="1"/>
  <c r="AF33" s="1"/>
  <c r="AG33" s="1"/>
  <c r="AH33" s="1"/>
  <c r="AI33" s="1"/>
  <c r="AJ33" s="1"/>
  <c r="AK33" s="1"/>
  <c r="AL33" s="1"/>
  <c r="AM33" s="1"/>
  <c r="AN33" s="1"/>
  <c r="AO33" s="1"/>
  <c r="AP33" s="1"/>
  <c r="AQ33" s="1"/>
  <c r="AR33" s="1"/>
  <c r="AS33" s="1"/>
  <c r="AT33" s="1"/>
  <c r="AU33" s="1"/>
  <c r="AV33" s="1"/>
  <c r="AW33" s="1"/>
  <c r="AX33" s="1"/>
  <c r="AY33" s="1"/>
  <c r="AZ33" s="1"/>
  <c r="BA33" s="1"/>
  <c r="BH45"/>
  <c r="BI45" s="1"/>
  <c r="BJ45" s="1"/>
  <c r="R45"/>
  <c r="S45" s="1"/>
  <c r="T45" s="1"/>
  <c r="U45" s="1"/>
  <c r="V45" s="1"/>
  <c r="W45" s="1"/>
  <c r="X45" s="1"/>
  <c r="Y45" s="1"/>
  <c r="Z45" s="1"/>
  <c r="AA45" s="1"/>
  <c r="AB45" s="1"/>
  <c r="AC45" s="1"/>
  <c r="AD45" s="1"/>
  <c r="AE45" s="1"/>
  <c r="AF45" s="1"/>
  <c r="AG45" s="1"/>
  <c r="AH45" s="1"/>
  <c r="AI45" s="1"/>
  <c r="AJ45" s="1"/>
  <c r="AK45" s="1"/>
  <c r="AL45" s="1"/>
  <c r="AM45" s="1"/>
  <c r="AN45" s="1"/>
  <c r="AO45" s="1"/>
  <c r="AP45" s="1"/>
  <c r="AQ45" s="1"/>
  <c r="AR45" s="1"/>
  <c r="AS45" s="1"/>
  <c r="AT45" s="1"/>
  <c r="AU45" s="1"/>
  <c r="AV45" s="1"/>
  <c r="AW45" s="1"/>
  <c r="BH5"/>
  <c r="BI5" s="1"/>
  <c r="R6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AS6" s="1"/>
  <c r="AT6" s="1"/>
  <c r="AU6" s="1"/>
  <c r="AV6" s="1"/>
  <c r="AW6" s="1"/>
  <c r="BH46"/>
  <c r="BI46" s="1"/>
  <c r="BJ46" s="1"/>
  <c r="V46"/>
  <c r="W46" s="1"/>
  <c r="X46" s="1"/>
  <c r="Y46" s="1"/>
  <c r="Z46" s="1"/>
  <c r="AA46" s="1"/>
  <c r="AB46" s="1"/>
  <c r="AC46" s="1"/>
  <c r="AD46" s="1"/>
  <c r="AE46" s="1"/>
  <c r="AF46" s="1"/>
  <c r="AG46" s="1"/>
  <c r="AH46" s="1"/>
  <c r="AI46" s="1"/>
  <c r="AJ46" s="1"/>
  <c r="AK46" s="1"/>
  <c r="AL46" s="1"/>
  <c r="AM46" s="1"/>
  <c r="AN46" s="1"/>
  <c r="AO46" s="1"/>
  <c r="AP46" s="1"/>
  <c r="AQ46" s="1"/>
  <c r="AR46" s="1"/>
  <c r="AS46" s="1"/>
  <c r="AT46" s="1"/>
  <c r="AU46" s="1"/>
  <c r="AV46" s="1"/>
  <c r="AW46" s="1"/>
  <c r="AX46" s="1"/>
  <c r="AY46" s="1"/>
  <c r="AZ46" s="1"/>
  <c r="BA46" s="1"/>
  <c r="G49"/>
  <c r="H49" s="1"/>
  <c r="I49" s="1"/>
  <c r="J49" s="1"/>
  <c r="K49" s="1"/>
  <c r="L49" s="1"/>
  <c r="M49" s="1"/>
  <c r="N49" s="1"/>
  <c r="O49" s="1"/>
  <c r="P49" s="1"/>
  <c r="Q49" s="1"/>
  <c r="R49" s="1"/>
  <c r="S49" s="1"/>
  <c r="T49" s="1"/>
  <c r="U49" s="1"/>
  <c r="H48"/>
  <c r="I48" s="1"/>
  <c r="J48" s="1"/>
  <c r="K48" s="1"/>
  <c r="L48" s="1"/>
  <c r="M48" s="1"/>
  <c r="N48" s="1"/>
  <c r="O48" s="1"/>
  <c r="P48" s="1"/>
  <c r="Q48" s="1"/>
  <c r="C12"/>
  <c r="BH31"/>
  <c r="BI31" s="1"/>
  <c r="E21"/>
  <c r="F21" s="1"/>
  <c r="G21" s="1"/>
  <c r="H21" s="1"/>
  <c r="I21" s="1"/>
  <c r="J21" s="1"/>
  <c r="K21" s="1"/>
  <c r="L21" s="1"/>
  <c r="M21" s="1"/>
  <c r="C37"/>
  <c r="D36"/>
  <c r="E36" s="1"/>
  <c r="F36" s="1"/>
  <c r="G36" s="1"/>
  <c r="H36" s="1"/>
  <c r="I36" s="1"/>
  <c r="J36" s="1"/>
  <c r="K36" s="1"/>
  <c r="L36" s="1"/>
  <c r="M36" s="1"/>
  <c r="N44"/>
  <c r="O44" s="1"/>
  <c r="P44" s="1"/>
  <c r="Q44" s="1"/>
  <c r="R44" s="1"/>
  <c r="S44" s="1"/>
  <c r="T44" s="1"/>
  <c r="U44" s="1"/>
  <c r="V44" s="1"/>
  <c r="W44" s="1"/>
  <c r="X44" s="1"/>
  <c r="Y44" s="1"/>
  <c r="Z44" s="1"/>
  <c r="AA44" s="1"/>
  <c r="AB44" s="1"/>
  <c r="AC44" s="1"/>
  <c r="AD44" s="1"/>
  <c r="AE44" s="1"/>
  <c r="AF44" s="1"/>
  <c r="AG44" s="1"/>
  <c r="AH44" s="1"/>
  <c r="AI44" s="1"/>
  <c r="AJ44" s="1"/>
  <c r="AK44" s="1"/>
  <c r="AL44" s="1"/>
  <c r="AM44" s="1"/>
  <c r="AN44" s="1"/>
  <c r="AO44" s="1"/>
  <c r="AP44" s="1"/>
  <c r="AQ44" s="1"/>
  <c r="AR44" s="1"/>
  <c r="AS44" s="1"/>
  <c r="AT44" s="1"/>
  <c r="AU44" s="1"/>
  <c r="AV44" s="1"/>
  <c r="AW44" s="1"/>
  <c r="AX44" s="1"/>
  <c r="AY44" s="1"/>
  <c r="AZ44" s="1"/>
  <c r="BA44" s="1"/>
  <c r="BB44" s="1"/>
  <c r="BC44" s="1"/>
  <c r="BD44" s="1"/>
  <c r="BE44" s="1"/>
  <c r="N52"/>
  <c r="O52" s="1"/>
  <c r="P52" s="1"/>
  <c r="Q52" s="1"/>
  <c r="R52" s="1"/>
  <c r="S52" s="1"/>
  <c r="T52" s="1"/>
  <c r="U52" s="1"/>
  <c r="V52" s="1"/>
  <c r="W52" s="1"/>
  <c r="X52" s="1"/>
  <c r="Y52" s="1"/>
  <c r="Z52" s="1"/>
  <c r="AA52" s="1"/>
  <c r="AB52" s="1"/>
  <c r="AC52" s="1"/>
  <c r="AD52" s="1"/>
  <c r="AE52" s="1"/>
  <c r="AF52" s="1"/>
  <c r="AG52" s="1"/>
  <c r="AH52" s="1"/>
  <c r="AI52" s="1"/>
  <c r="AJ52" s="1"/>
  <c r="AK52" s="1"/>
  <c r="AL52" s="1"/>
  <c r="AM52" s="1"/>
  <c r="AN52" s="1"/>
  <c r="AO52" s="1"/>
  <c r="AP52" s="1"/>
  <c r="AQ52" s="1"/>
  <c r="AR52" s="1"/>
  <c r="AS52" s="1"/>
  <c r="AT52" s="1"/>
  <c r="AU52" s="1"/>
  <c r="AV52" s="1"/>
  <c r="AW52" s="1"/>
  <c r="AX52" s="1"/>
  <c r="AY52" s="1"/>
  <c r="AZ52" s="1"/>
  <c r="BA52" s="1"/>
  <c r="BB52" s="1"/>
  <c r="F21" i="47" l="1"/>
  <c r="G21" s="1"/>
  <c r="H21" s="1"/>
  <c r="I21" s="1"/>
  <c r="J21" s="1"/>
  <c r="K21" s="1"/>
  <c r="L21" s="1"/>
  <c r="D21"/>
  <c r="C21" s="1"/>
  <c r="AV5"/>
  <c r="AV18"/>
  <c r="E9"/>
  <c r="F8"/>
  <c r="G8" s="1"/>
  <c r="H8" s="1"/>
  <c r="I8" s="1"/>
  <c r="J8" s="1"/>
  <c r="K8" s="1"/>
  <c r="L8" s="1"/>
  <c r="M8" s="1"/>
  <c r="N8" s="1"/>
  <c r="O8" s="1"/>
  <c r="P8" s="1"/>
  <c r="Q8" s="1"/>
  <c r="R8" s="1"/>
  <c r="S8" s="1"/>
  <c r="D8"/>
  <c r="C8" s="1"/>
  <c r="T20"/>
  <c r="U20" s="1"/>
  <c r="V20" s="1"/>
  <c r="W20" s="1"/>
  <c r="X20" s="1"/>
  <c r="Y20" s="1"/>
  <c r="Z20" s="1"/>
  <c r="AA20" s="1"/>
  <c r="AB20" s="1"/>
  <c r="AC20" s="1"/>
  <c r="AD20" s="1"/>
  <c r="AE20" s="1"/>
  <c r="AF20" s="1"/>
  <c r="AG20" s="1"/>
  <c r="AH20" s="1"/>
  <c r="AI20" s="1"/>
  <c r="AJ20" s="1"/>
  <c r="AK20" s="1"/>
  <c r="AT20" s="1"/>
  <c r="AU20" s="1"/>
  <c r="M7"/>
  <c r="N7" s="1"/>
  <c r="O7" s="1"/>
  <c r="P7" s="1"/>
  <c r="Q7" s="1"/>
  <c r="R7" s="1"/>
  <c r="S7" s="1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T6"/>
  <c r="AU6" s="1"/>
  <c r="AV6" s="1"/>
  <c r="N36" i="46"/>
  <c r="O36" s="1"/>
  <c r="P36" s="1"/>
  <c r="Q36" s="1"/>
  <c r="R36" s="1"/>
  <c r="S36" s="1"/>
  <c r="T36" s="1"/>
  <c r="U36" s="1"/>
  <c r="V36" s="1"/>
  <c r="W36" s="1"/>
  <c r="X36" s="1"/>
  <c r="Y36" s="1"/>
  <c r="Z36" s="1"/>
  <c r="AA36" s="1"/>
  <c r="AB36" s="1"/>
  <c r="AC36" s="1"/>
  <c r="AD36" s="1"/>
  <c r="AE36" s="1"/>
  <c r="AF36" s="1"/>
  <c r="AG36" s="1"/>
  <c r="AH36" s="1"/>
  <c r="AI36" s="1"/>
  <c r="AJ36" s="1"/>
  <c r="AK36" s="1"/>
  <c r="AL36" s="1"/>
  <c r="AM36" s="1"/>
  <c r="AN36" s="1"/>
  <c r="AO36" s="1"/>
  <c r="AP36" s="1"/>
  <c r="AQ36" s="1"/>
  <c r="AR36" s="1"/>
  <c r="AS36" s="1"/>
  <c r="AT36" s="1"/>
  <c r="AU36" s="1"/>
  <c r="AV36" s="1"/>
  <c r="AW36" s="1"/>
  <c r="AX36" s="1"/>
  <c r="AY36" s="1"/>
  <c r="AZ36" s="1"/>
  <c r="BA36" s="1"/>
  <c r="BB36" s="1"/>
  <c r="BH36"/>
  <c r="BI36" s="1"/>
  <c r="BJ36" s="1"/>
  <c r="D12"/>
  <c r="E12" s="1"/>
  <c r="F12" s="1"/>
  <c r="G12" s="1"/>
  <c r="H12" s="1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C13"/>
  <c r="D13" s="1"/>
  <c r="E13" s="1"/>
  <c r="F13" s="1"/>
  <c r="G13" s="1"/>
  <c r="H13" s="1"/>
  <c r="I13" s="1"/>
  <c r="J13" s="1"/>
  <c r="K13" s="1"/>
  <c r="L13" s="1"/>
  <c r="M13" s="1"/>
  <c r="V49"/>
  <c r="W49" s="1"/>
  <c r="X49" s="1"/>
  <c r="Y49" s="1"/>
  <c r="Z49" s="1"/>
  <c r="AA49" s="1"/>
  <c r="AB49" s="1"/>
  <c r="AC49" s="1"/>
  <c r="AD49" s="1"/>
  <c r="AE49" s="1"/>
  <c r="AF49" s="1"/>
  <c r="AG49" s="1"/>
  <c r="AH49" s="1"/>
  <c r="AI49" s="1"/>
  <c r="AJ49" s="1"/>
  <c r="AK49" s="1"/>
  <c r="AL49" s="1"/>
  <c r="AM49" s="1"/>
  <c r="AN49" s="1"/>
  <c r="AO49" s="1"/>
  <c r="AP49" s="1"/>
  <c r="AQ49" s="1"/>
  <c r="AR49" s="1"/>
  <c r="AS49" s="1"/>
  <c r="AT49" s="1"/>
  <c r="AU49" s="1"/>
  <c r="AV49" s="1"/>
  <c r="AW49" s="1"/>
  <c r="AX49" s="1"/>
  <c r="AY49" s="1"/>
  <c r="BJ5"/>
  <c r="D37"/>
  <c r="E37" s="1"/>
  <c r="F37" s="1"/>
  <c r="G37" s="1"/>
  <c r="H37" s="1"/>
  <c r="I37" s="1"/>
  <c r="J37" s="1"/>
  <c r="K37" s="1"/>
  <c r="L37" s="1"/>
  <c r="M37" s="1"/>
  <c r="N37" s="1"/>
  <c r="O37" s="1"/>
  <c r="P37" s="1"/>
  <c r="Q37" s="1"/>
  <c r="C38"/>
  <c r="R48"/>
  <c r="S48" s="1"/>
  <c r="T48" s="1"/>
  <c r="U48" s="1"/>
  <c r="V48" s="1"/>
  <c r="W48" s="1"/>
  <c r="X48" s="1"/>
  <c r="Y48" s="1"/>
  <c r="Z48" s="1"/>
  <c r="AA48" s="1"/>
  <c r="AB48" s="1"/>
  <c r="AC48" s="1"/>
  <c r="AD48" s="1"/>
  <c r="AE48" s="1"/>
  <c r="AF48" s="1"/>
  <c r="AG48" s="1"/>
  <c r="AH48" s="1"/>
  <c r="AI48" s="1"/>
  <c r="AJ48" s="1"/>
  <c r="AK48" s="1"/>
  <c r="AL48" s="1"/>
  <c r="AM48" s="1"/>
  <c r="AN48" s="1"/>
  <c r="AO48" s="1"/>
  <c r="AP48" s="1"/>
  <c r="AQ48" s="1"/>
  <c r="AR48" s="1"/>
  <c r="AS48" s="1"/>
  <c r="AT48" s="1"/>
  <c r="AU48" s="1"/>
  <c r="AV48" s="1"/>
  <c r="AW48" s="1"/>
  <c r="AX48" s="1"/>
  <c r="AY48" s="1"/>
  <c r="AZ48" s="1"/>
  <c r="BA48" s="1"/>
  <c r="BB48" s="1"/>
  <c r="BC48" s="1"/>
  <c r="BD48" s="1"/>
  <c r="BE48" s="1"/>
  <c r="BF48" s="1"/>
  <c r="BH18"/>
  <c r="BI18" s="1"/>
  <c r="BH44"/>
  <c r="BI44" s="1"/>
  <c r="BH52"/>
  <c r="BI52" s="1"/>
  <c r="BJ52" s="1"/>
  <c r="BH33"/>
  <c r="BI33" s="1"/>
  <c r="BJ33" s="1"/>
  <c r="BH47"/>
  <c r="BI47" s="1"/>
  <c r="BJ47" s="1"/>
  <c r="BH19"/>
  <c r="BI19" s="1"/>
  <c r="BJ19" s="1"/>
  <c r="BH11"/>
  <c r="BI11" s="1"/>
  <c r="BJ11" s="1"/>
  <c r="BH35"/>
  <c r="BI35" s="1"/>
  <c r="BJ35" s="1"/>
  <c r="BH6"/>
  <c r="BI6" s="1"/>
  <c r="BJ6" s="1"/>
  <c r="BJ31"/>
  <c r="N21"/>
  <c r="O21" s="1"/>
  <c r="P21" s="1"/>
  <c r="Q21" s="1"/>
  <c r="R21" s="1"/>
  <c r="S21" s="1"/>
  <c r="T21" s="1"/>
  <c r="U21" s="1"/>
  <c r="V21" s="1"/>
  <c r="W21" s="1"/>
  <c r="X21" s="1"/>
  <c r="Y21" s="1"/>
  <c r="Z21" s="1"/>
  <c r="AA21" s="1"/>
  <c r="AB21" s="1"/>
  <c r="AC21" s="1"/>
  <c r="AD21" s="1"/>
  <c r="AE21" s="1"/>
  <c r="AF21" s="1"/>
  <c r="AG21" s="1"/>
  <c r="AH21" s="1"/>
  <c r="AI21" s="1"/>
  <c r="AJ21" s="1"/>
  <c r="AK21" s="1"/>
  <c r="AL21" s="1"/>
  <c r="AM21" s="1"/>
  <c r="AN21" s="1"/>
  <c r="AO21" s="1"/>
  <c r="AP21" s="1"/>
  <c r="AQ21" s="1"/>
  <c r="AR21" s="1"/>
  <c r="AS21" s="1"/>
  <c r="AT21" s="1"/>
  <c r="AU21" s="1"/>
  <c r="AV21" s="1"/>
  <c r="AW21" s="1"/>
  <c r="AX21" s="1"/>
  <c r="BH26"/>
  <c r="BI26" s="1"/>
  <c r="BJ26" s="1"/>
  <c r="BH22"/>
  <c r="BI22" s="1"/>
  <c r="BJ22" s="1"/>
  <c r="AV20" i="47" l="1"/>
  <c r="AV22" s="1"/>
  <c r="T8"/>
  <c r="U8" s="1"/>
  <c r="V8" s="1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T8" s="1"/>
  <c r="AU8" s="1"/>
  <c r="AT21"/>
  <c r="AU21" s="1"/>
  <c r="AV21" s="1"/>
  <c r="M21"/>
  <c r="N21" s="1"/>
  <c r="O21" s="1"/>
  <c r="P21" s="1"/>
  <c r="Q21" s="1"/>
  <c r="R21" s="1"/>
  <c r="S21" s="1"/>
  <c r="T21" s="1"/>
  <c r="U21" s="1"/>
  <c r="V21" s="1"/>
  <c r="W21" s="1"/>
  <c r="X21" s="1"/>
  <c r="Y21" s="1"/>
  <c r="Z21" s="1"/>
  <c r="AA21" s="1"/>
  <c r="AB21" s="1"/>
  <c r="AC21" s="1"/>
  <c r="AD21" s="1"/>
  <c r="AE21" s="1"/>
  <c r="AF21" s="1"/>
  <c r="AG21" s="1"/>
  <c r="AH21" s="1"/>
  <c r="AI21" s="1"/>
  <c r="AJ21" s="1"/>
  <c r="AK21" s="1"/>
  <c r="AL21" s="1"/>
  <c r="AM21" s="1"/>
  <c r="E10"/>
  <c r="F9"/>
  <c r="G9" s="1"/>
  <c r="H9" s="1"/>
  <c r="I9" s="1"/>
  <c r="J9" s="1"/>
  <c r="K9" s="1"/>
  <c r="L9" s="1"/>
  <c r="M9" s="1"/>
  <c r="N9" s="1"/>
  <c r="O9" s="1"/>
  <c r="P9" s="1"/>
  <c r="D9"/>
  <c r="C9" s="1"/>
  <c r="AT7"/>
  <c r="AU7" s="1"/>
  <c r="AV7" s="1"/>
  <c r="BJ44" i="46"/>
  <c r="C39"/>
  <c r="D39" s="1"/>
  <c r="E39" s="1"/>
  <c r="F39" s="1"/>
  <c r="G39" s="1"/>
  <c r="H39" s="1"/>
  <c r="I39" s="1"/>
  <c r="J39" s="1"/>
  <c r="K39" s="1"/>
  <c r="L39" s="1"/>
  <c r="M39" s="1"/>
  <c r="D38"/>
  <c r="E38" s="1"/>
  <c r="F38" s="1"/>
  <c r="G38" s="1"/>
  <c r="H38" s="1"/>
  <c r="I38" s="1"/>
  <c r="J38" s="1"/>
  <c r="K38" s="1"/>
  <c r="L38" s="1"/>
  <c r="M38" s="1"/>
  <c r="N38" s="1"/>
  <c r="O38" s="1"/>
  <c r="P38" s="1"/>
  <c r="Q38" s="1"/>
  <c r="R38" s="1"/>
  <c r="S38" s="1"/>
  <c r="T38" s="1"/>
  <c r="U38" s="1"/>
  <c r="V38" s="1"/>
  <c r="W38" s="1"/>
  <c r="X38" s="1"/>
  <c r="Y38" s="1"/>
  <c r="Z12"/>
  <c r="AA12" s="1"/>
  <c r="AB12" s="1"/>
  <c r="AC12" s="1"/>
  <c r="AD12" s="1"/>
  <c r="AE12" s="1"/>
  <c r="AF12" s="1"/>
  <c r="AG12" s="1"/>
  <c r="AH12" s="1"/>
  <c r="AI12" s="1"/>
  <c r="AJ12" s="1"/>
  <c r="AK12" s="1"/>
  <c r="AL12" s="1"/>
  <c r="AM12" s="1"/>
  <c r="AN12" s="1"/>
  <c r="AO12" s="1"/>
  <c r="AP12" s="1"/>
  <c r="AQ12" s="1"/>
  <c r="AR12" s="1"/>
  <c r="AS12" s="1"/>
  <c r="AT12" s="1"/>
  <c r="AU12" s="1"/>
  <c r="AV12" s="1"/>
  <c r="AW12" s="1"/>
  <c r="BH12" s="1"/>
  <c r="BI12" s="1"/>
  <c r="BH13"/>
  <c r="BI13" s="1"/>
  <c r="BJ13" s="1"/>
  <c r="N13"/>
  <c r="O13" s="1"/>
  <c r="P13" s="1"/>
  <c r="Q13" s="1"/>
  <c r="R13" s="1"/>
  <c r="S13" s="1"/>
  <c r="T13" s="1"/>
  <c r="U13" s="1"/>
  <c r="V13" s="1"/>
  <c r="W13" s="1"/>
  <c r="X13" s="1"/>
  <c r="Y13" s="1"/>
  <c r="Z13" s="1"/>
  <c r="AA13" s="1"/>
  <c r="AB13" s="1"/>
  <c r="AC13" s="1"/>
  <c r="AD13" s="1"/>
  <c r="AE13" s="1"/>
  <c r="AF13" s="1"/>
  <c r="AG13" s="1"/>
  <c r="AH13" s="1"/>
  <c r="AI13" s="1"/>
  <c r="AJ13" s="1"/>
  <c r="AK13" s="1"/>
  <c r="AL13" s="1"/>
  <c r="AM13" s="1"/>
  <c r="AN13" s="1"/>
  <c r="AO13" s="1"/>
  <c r="AP13" s="1"/>
  <c r="AQ13" s="1"/>
  <c r="AR13" s="1"/>
  <c r="AS13" s="1"/>
  <c r="AT13" s="1"/>
  <c r="AU13" s="1"/>
  <c r="AV13" s="1"/>
  <c r="AW13" s="1"/>
  <c r="AX13" s="1"/>
  <c r="AY13" s="1"/>
  <c r="AZ13" s="1"/>
  <c r="BA13" s="1"/>
  <c r="BB13" s="1"/>
  <c r="BJ18"/>
  <c r="BI27"/>
  <c r="BJ27" s="1"/>
  <c r="R37"/>
  <c r="S37" s="1"/>
  <c r="T37" s="1"/>
  <c r="U37" s="1"/>
  <c r="V37" s="1"/>
  <c r="W37" s="1"/>
  <c r="X37" s="1"/>
  <c r="Y37" s="1"/>
  <c r="Z37" s="1"/>
  <c r="AA37" s="1"/>
  <c r="AB37" s="1"/>
  <c r="AC37" s="1"/>
  <c r="AD37" s="1"/>
  <c r="AE37" s="1"/>
  <c r="AF37" s="1"/>
  <c r="AG37" s="1"/>
  <c r="AH37" s="1"/>
  <c r="AI37" s="1"/>
  <c r="AJ37" s="1"/>
  <c r="AK37" s="1"/>
  <c r="AL37" s="1"/>
  <c r="AM37" s="1"/>
  <c r="AN37" s="1"/>
  <c r="AO37" s="1"/>
  <c r="AP37" s="1"/>
  <c r="AQ37" s="1"/>
  <c r="AR37" s="1"/>
  <c r="AS37" s="1"/>
  <c r="AT37" s="1"/>
  <c r="AU37" s="1"/>
  <c r="AV37" s="1"/>
  <c r="AW37" s="1"/>
  <c r="AX37" s="1"/>
  <c r="AY37" s="1"/>
  <c r="AZ37" s="1"/>
  <c r="BA37" s="1"/>
  <c r="BH48"/>
  <c r="BI48" s="1"/>
  <c r="BJ48" s="1"/>
  <c r="BH21"/>
  <c r="BI21" s="1"/>
  <c r="BJ21" s="1"/>
  <c r="BH49"/>
  <c r="BI49" s="1"/>
  <c r="BJ49" s="1"/>
  <c r="AV8" i="47" l="1"/>
  <c r="Q9"/>
  <c r="R9" s="1"/>
  <c r="S9" s="1"/>
  <c r="T9" s="1"/>
  <c r="U9" s="1"/>
  <c r="V9" s="1"/>
  <c r="W9" s="1"/>
  <c r="X9" s="1"/>
  <c r="Y9" s="1"/>
  <c r="Z9" s="1"/>
  <c r="AA9" s="1"/>
  <c r="AB9" s="1"/>
  <c r="AC9" s="1"/>
  <c r="AD9" s="1"/>
  <c r="AE9" s="1"/>
  <c r="AF9" s="1"/>
  <c r="AG9" s="1"/>
  <c r="AH9" s="1"/>
  <c r="AI9" s="1"/>
  <c r="F10"/>
  <c r="G10" s="1"/>
  <c r="H10" s="1"/>
  <c r="I10" s="1"/>
  <c r="J10" s="1"/>
  <c r="K10" s="1"/>
  <c r="L10" s="1"/>
  <c r="D10"/>
  <c r="C10" s="1"/>
  <c r="AU22"/>
  <c r="AU23" s="1"/>
  <c r="BJ12" i="46"/>
  <c r="BI14"/>
  <c r="BJ14" s="1"/>
  <c r="BH39"/>
  <c r="BI39" s="1"/>
  <c r="BJ39" s="1"/>
  <c r="N39"/>
  <c r="O39" s="1"/>
  <c r="P39" s="1"/>
  <c r="Q39" s="1"/>
  <c r="R39" s="1"/>
  <c r="S39" s="1"/>
  <c r="T39" s="1"/>
  <c r="U39" s="1"/>
  <c r="V39" s="1"/>
  <c r="W39" s="1"/>
  <c r="X39" s="1"/>
  <c r="Y39" s="1"/>
  <c r="Z39" s="1"/>
  <c r="AA39" s="1"/>
  <c r="AB39" s="1"/>
  <c r="AC39" s="1"/>
  <c r="AD39" s="1"/>
  <c r="AE39" s="1"/>
  <c r="AF39" s="1"/>
  <c r="AG39" s="1"/>
  <c r="AH39" s="1"/>
  <c r="AI39" s="1"/>
  <c r="AJ39" s="1"/>
  <c r="AK39" s="1"/>
  <c r="AL39" s="1"/>
  <c r="AM39" s="1"/>
  <c r="AN39" s="1"/>
  <c r="AO39" s="1"/>
  <c r="AP39" s="1"/>
  <c r="AQ39" s="1"/>
  <c r="AR39" s="1"/>
  <c r="AS39" s="1"/>
  <c r="AT39" s="1"/>
  <c r="AU39" s="1"/>
  <c r="AV39" s="1"/>
  <c r="AW39" s="1"/>
  <c r="AX39" s="1"/>
  <c r="AY39" s="1"/>
  <c r="AZ39" s="1"/>
  <c r="BA39" s="1"/>
  <c r="BB39" s="1"/>
  <c r="Z38"/>
  <c r="AA38" s="1"/>
  <c r="AB38" s="1"/>
  <c r="AC38" s="1"/>
  <c r="AD38" s="1"/>
  <c r="AE38" s="1"/>
  <c r="AF38" s="1"/>
  <c r="AG38" s="1"/>
  <c r="AH38" s="1"/>
  <c r="AI38" s="1"/>
  <c r="AJ38" s="1"/>
  <c r="AK38" s="1"/>
  <c r="AL38" s="1"/>
  <c r="AM38" s="1"/>
  <c r="AN38" s="1"/>
  <c r="AO38" s="1"/>
  <c r="AP38" s="1"/>
  <c r="AQ38" s="1"/>
  <c r="AR38" s="1"/>
  <c r="AS38" s="1"/>
  <c r="AT38" s="1"/>
  <c r="AU38" s="1"/>
  <c r="AV38" s="1"/>
  <c r="AW38" s="1"/>
  <c r="BH38" s="1"/>
  <c r="BI38" s="1"/>
  <c r="BJ38" s="1"/>
  <c r="BH37"/>
  <c r="BI37" s="1"/>
  <c r="BI53"/>
  <c r="BJ53" s="1"/>
  <c r="AT9" i="47" l="1"/>
  <c r="AU9" s="1"/>
  <c r="AV9" s="1"/>
  <c r="M10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E10" s="1"/>
  <c r="AF10" s="1"/>
  <c r="AG10" s="1"/>
  <c r="AH10" s="1"/>
  <c r="AI10" s="1"/>
  <c r="AJ10" s="1"/>
  <c r="AK10" s="1"/>
  <c r="AL10" s="1"/>
  <c r="AM10" s="1"/>
  <c r="AN10" s="1"/>
  <c r="AO10" s="1"/>
  <c r="AP10" s="1"/>
  <c r="AQ10" s="1"/>
  <c r="BJ37" i="46"/>
  <c r="BI40"/>
  <c r="BJ40" s="1"/>
  <c r="AT10" i="47" l="1"/>
  <c r="AU10" s="1"/>
  <c r="AA30" i="10"/>
  <c r="Z32"/>
  <c r="E30"/>
  <c r="F30" s="1"/>
  <c r="G30" s="1"/>
  <c r="H30" s="1"/>
  <c r="I30" s="1"/>
  <c r="J30" s="1"/>
  <c r="K30" s="1"/>
  <c r="D30"/>
  <c r="G29"/>
  <c r="H29" s="1"/>
  <c r="I29" s="1"/>
  <c r="J29" s="1"/>
  <c r="K29" s="1"/>
  <c r="L29" s="1"/>
  <c r="M29" s="1"/>
  <c r="N29" s="1"/>
  <c r="O29" s="1"/>
  <c r="F29"/>
  <c r="Z25"/>
  <c r="C22"/>
  <c r="D22" s="1"/>
  <c r="E22" s="1"/>
  <c r="F22" s="1"/>
  <c r="G22" s="1"/>
  <c r="H22" s="1"/>
  <c r="I22" s="1"/>
  <c r="D21"/>
  <c r="E21" s="1"/>
  <c r="F21" s="1"/>
  <c r="G21" s="1"/>
  <c r="AN31" i="9"/>
  <c r="E29"/>
  <c r="F29" s="1"/>
  <c r="G29" s="1"/>
  <c r="H29" s="1"/>
  <c r="I29" s="1"/>
  <c r="J29" s="1"/>
  <c r="K29" s="1"/>
  <c r="L29" s="1"/>
  <c r="M29" s="1"/>
  <c r="N29" s="1"/>
  <c r="O29" s="1"/>
  <c r="P29" s="1"/>
  <c r="Q29" s="1"/>
  <c r="F28"/>
  <c r="G28" s="1"/>
  <c r="H28" s="1"/>
  <c r="I28" s="1"/>
  <c r="J28" s="1"/>
  <c r="K28" s="1"/>
  <c r="L28" s="1"/>
  <c r="M28" s="1"/>
  <c r="AN24"/>
  <c r="G22"/>
  <c r="H22" s="1"/>
  <c r="I22" s="1"/>
  <c r="D22"/>
  <c r="E22" s="1"/>
  <c r="F22" s="1"/>
  <c r="H21"/>
  <c r="I21" s="1"/>
  <c r="J21" s="1"/>
  <c r="K21" s="1"/>
  <c r="L21" s="1"/>
  <c r="M21" s="1"/>
  <c r="G21"/>
  <c r="F21"/>
  <c r="I20"/>
  <c r="J20" s="1"/>
  <c r="K20" s="1"/>
  <c r="L20" s="1"/>
  <c r="M20" s="1"/>
  <c r="N20" s="1"/>
  <c r="O20" s="1"/>
  <c r="P20" s="1"/>
  <c r="Q20" s="1"/>
  <c r="R20" s="1"/>
  <c r="S20" s="1"/>
  <c r="T20" s="1"/>
  <c r="U20" s="1"/>
  <c r="V20" s="1"/>
  <c r="W20" s="1"/>
  <c r="X20" s="1"/>
  <c r="Y20" s="1"/>
  <c r="Z20" s="1"/>
  <c r="AA20" s="1"/>
  <c r="AB20" s="1"/>
  <c r="AC20" s="1"/>
  <c r="AD20" s="1"/>
  <c r="AE20" s="1"/>
  <c r="AF20" s="1"/>
  <c r="AG20" s="1"/>
  <c r="AH20" s="1"/>
  <c r="AI20" s="1"/>
  <c r="AJ20" s="1"/>
  <c r="AK20" s="1"/>
  <c r="AL20" s="1"/>
  <c r="AM20" s="1"/>
  <c r="AO20" s="1"/>
  <c r="AP20" s="1"/>
  <c r="H20"/>
  <c r="AR31" i="8"/>
  <c r="D29"/>
  <c r="E29" s="1"/>
  <c r="F29" s="1"/>
  <c r="G29" s="1"/>
  <c r="H29" s="1"/>
  <c r="I29" s="1"/>
  <c r="J29" s="1"/>
  <c r="K29" s="1"/>
  <c r="L29" s="1"/>
  <c r="M29" s="1"/>
  <c r="H28"/>
  <c r="I28" s="1"/>
  <c r="J28" s="1"/>
  <c r="K28" s="1"/>
  <c r="L28" s="1"/>
  <c r="M28" s="1"/>
  <c r="N28" s="1"/>
  <c r="O28" s="1"/>
  <c r="P28" s="1"/>
  <c r="Q28" s="1"/>
  <c r="R28" s="1"/>
  <c r="S28" s="1"/>
  <c r="AR24"/>
  <c r="E22"/>
  <c r="F22" s="1"/>
  <c r="G22" s="1"/>
  <c r="H22" s="1"/>
  <c r="I22" s="1"/>
  <c r="J22" s="1"/>
  <c r="K22" s="1"/>
  <c r="L22" s="1"/>
  <c r="M22" s="1"/>
  <c r="D22"/>
  <c r="G21"/>
  <c r="H21" s="1"/>
  <c r="I21" s="1"/>
  <c r="J21" s="1"/>
  <c r="K21" s="1"/>
  <c r="L21" s="1"/>
  <c r="M21" s="1"/>
  <c r="N21" s="1"/>
  <c r="O21" s="1"/>
  <c r="F21"/>
  <c r="E21"/>
  <c r="D21"/>
  <c r="F20"/>
  <c r="G20" s="1"/>
  <c r="H20" s="1"/>
  <c r="I20" s="1"/>
  <c r="J20" s="1"/>
  <c r="K20" s="1"/>
  <c r="L20" s="1"/>
  <c r="M20" s="1"/>
  <c r="D26" i="6"/>
  <c r="H22"/>
  <c r="I22" s="1"/>
  <c r="J22" s="1"/>
  <c r="K22" s="1"/>
  <c r="L22" s="1"/>
  <c r="M22" s="1"/>
  <c r="N22" s="1"/>
  <c r="G22"/>
  <c r="G23" s="1"/>
  <c r="I21"/>
  <c r="J21" s="1"/>
  <c r="K21" s="1"/>
  <c r="L21" s="1"/>
  <c r="M21" s="1"/>
  <c r="N21" s="1"/>
  <c r="O21" s="1"/>
  <c r="H21"/>
  <c r="AV31" i="5"/>
  <c r="G29"/>
  <c r="H29" s="1"/>
  <c r="I29" s="1"/>
  <c r="J29" s="1"/>
  <c r="K29" s="1"/>
  <c r="L29" s="1"/>
  <c r="M29" s="1"/>
  <c r="F29"/>
  <c r="H28"/>
  <c r="I28" s="1"/>
  <c r="J28" s="1"/>
  <c r="K28" s="1"/>
  <c r="L28" s="1"/>
  <c r="M28" s="1"/>
  <c r="N28" s="1"/>
  <c r="O28" s="1"/>
  <c r="P28" s="1"/>
  <c r="Q28" s="1"/>
  <c r="G28"/>
  <c r="AV24"/>
  <c r="E22"/>
  <c r="F22" s="1"/>
  <c r="G22" s="1"/>
  <c r="H22" s="1"/>
  <c r="I22" s="1"/>
  <c r="J22" s="1"/>
  <c r="K22" s="1"/>
  <c r="L22" s="1"/>
  <c r="M22" s="1"/>
  <c r="F21"/>
  <c r="G21" s="1"/>
  <c r="H21" s="1"/>
  <c r="I21" s="1"/>
  <c r="J21" s="1"/>
  <c r="K21" s="1"/>
  <c r="L21" s="1"/>
  <c r="M21" s="1"/>
  <c r="N21" s="1"/>
  <c r="O21" s="1"/>
  <c r="P21" s="1"/>
  <c r="Q21" s="1"/>
  <c r="G20"/>
  <c r="H20" s="1"/>
  <c r="I20" s="1"/>
  <c r="J20" s="1"/>
  <c r="K20" s="1"/>
  <c r="L20" s="1"/>
  <c r="M20" s="1"/>
  <c r="AV10" i="47" l="1"/>
  <c r="AV11" s="1"/>
  <c r="AU11"/>
  <c r="AU12" s="1"/>
  <c r="AA22" i="10"/>
  <c r="AB22" s="1"/>
  <c r="AC22" s="1"/>
  <c r="J22"/>
  <c r="K22" s="1"/>
  <c r="L22" s="1"/>
  <c r="M22" s="1"/>
  <c r="N22" s="1"/>
  <c r="O22" s="1"/>
  <c r="P22" s="1"/>
  <c r="Q22" s="1"/>
  <c r="R22" s="1"/>
  <c r="S22" s="1"/>
  <c r="T22" s="1"/>
  <c r="U22" s="1"/>
  <c r="V22" s="1"/>
  <c r="W22" s="1"/>
  <c r="P29"/>
  <c r="Q29" s="1"/>
  <c r="R29" s="1"/>
  <c r="S29" s="1"/>
  <c r="T29" s="1"/>
  <c r="U29" s="1"/>
  <c r="V29" s="1"/>
  <c r="W29" s="1"/>
  <c r="AA29" s="1"/>
  <c r="AB29" s="1"/>
  <c r="H21"/>
  <c r="I21" s="1"/>
  <c r="J21" s="1"/>
  <c r="K21" s="1"/>
  <c r="L21" s="1"/>
  <c r="M21" s="1"/>
  <c r="N21" s="1"/>
  <c r="O21" s="1"/>
  <c r="P21" s="1"/>
  <c r="Q21" s="1"/>
  <c r="R21" s="1"/>
  <c r="S21" s="1"/>
  <c r="T21" s="1"/>
  <c r="U21" s="1"/>
  <c r="V21" s="1"/>
  <c r="W21" s="1"/>
  <c r="L30"/>
  <c r="M30" s="1"/>
  <c r="N30" s="1"/>
  <c r="O30" s="1"/>
  <c r="P30" s="1"/>
  <c r="Q30" s="1"/>
  <c r="R30" s="1"/>
  <c r="S30" s="1"/>
  <c r="T30" s="1"/>
  <c r="U30" s="1"/>
  <c r="V30" s="1"/>
  <c r="W30" s="1"/>
  <c r="AB30" s="1"/>
  <c r="AC30" s="1"/>
  <c r="C23"/>
  <c r="D23" s="1"/>
  <c r="E23" s="1"/>
  <c r="F23" s="1"/>
  <c r="G23" s="1"/>
  <c r="H23" s="1"/>
  <c r="I23" s="1"/>
  <c r="J23" s="1"/>
  <c r="K23" s="1"/>
  <c r="AO22" i="9"/>
  <c r="AP22" s="1"/>
  <c r="AQ22" s="1"/>
  <c r="J22"/>
  <c r="K22" s="1"/>
  <c r="L22" s="1"/>
  <c r="M22" s="1"/>
  <c r="N22" s="1"/>
  <c r="O22" s="1"/>
  <c r="P22" s="1"/>
  <c r="Q22" s="1"/>
  <c r="R22" s="1"/>
  <c r="S22" s="1"/>
  <c r="T22" s="1"/>
  <c r="U22" s="1"/>
  <c r="V22" s="1"/>
  <c r="W22" s="1"/>
  <c r="X22" s="1"/>
  <c r="Y22" s="1"/>
  <c r="Z22" s="1"/>
  <c r="AA22" s="1"/>
  <c r="AB22" s="1"/>
  <c r="AC22" s="1"/>
  <c r="AD22" s="1"/>
  <c r="AE22" s="1"/>
  <c r="AF22" s="1"/>
  <c r="AG22" s="1"/>
  <c r="AH22" s="1"/>
  <c r="AI22" s="1"/>
  <c r="AJ22" s="1"/>
  <c r="AK22" s="1"/>
  <c r="AQ20"/>
  <c r="R29"/>
  <c r="S29" s="1"/>
  <c r="T29" s="1"/>
  <c r="U29" s="1"/>
  <c r="V29" s="1"/>
  <c r="W29" s="1"/>
  <c r="X29" s="1"/>
  <c r="Y29" s="1"/>
  <c r="Z29" s="1"/>
  <c r="AA29" s="1"/>
  <c r="AB29" s="1"/>
  <c r="AC29" s="1"/>
  <c r="AD29" s="1"/>
  <c r="AE29" s="1"/>
  <c r="AF29" s="1"/>
  <c r="AG29" s="1"/>
  <c r="AH29" s="1"/>
  <c r="AI29" s="1"/>
  <c r="N21"/>
  <c r="O21" s="1"/>
  <c r="P21" s="1"/>
  <c r="Q21" s="1"/>
  <c r="R21" s="1"/>
  <c r="S21" s="1"/>
  <c r="T21" s="1"/>
  <c r="U21" s="1"/>
  <c r="V21" s="1"/>
  <c r="W21" s="1"/>
  <c r="X21" s="1"/>
  <c r="Y21" s="1"/>
  <c r="Z21" s="1"/>
  <c r="AA21" s="1"/>
  <c r="AB21" s="1"/>
  <c r="AC21" s="1"/>
  <c r="AD21" s="1"/>
  <c r="AE21" s="1"/>
  <c r="AF21" s="1"/>
  <c r="AG21" s="1"/>
  <c r="AH21" s="1"/>
  <c r="AI21" s="1"/>
  <c r="AJ21" s="1"/>
  <c r="AK21" s="1"/>
  <c r="N28"/>
  <c r="O28" s="1"/>
  <c r="P28" s="1"/>
  <c r="Q28" s="1"/>
  <c r="R28" s="1"/>
  <c r="S28" s="1"/>
  <c r="T28" s="1"/>
  <c r="U28" s="1"/>
  <c r="V28" s="1"/>
  <c r="W28" s="1"/>
  <c r="X28" s="1"/>
  <c r="Y28" s="1"/>
  <c r="Z28" s="1"/>
  <c r="AA28" s="1"/>
  <c r="AB28" s="1"/>
  <c r="AC28" s="1"/>
  <c r="AD28" s="1"/>
  <c r="AE28" s="1"/>
  <c r="D29"/>
  <c r="C29" s="1"/>
  <c r="N22" i="8"/>
  <c r="O22" s="1"/>
  <c r="P22" s="1"/>
  <c r="Q22" s="1"/>
  <c r="R22" s="1"/>
  <c r="S22" s="1"/>
  <c r="T22" s="1"/>
  <c r="U22" s="1"/>
  <c r="V22" s="1"/>
  <c r="W22" s="1"/>
  <c r="X22" s="1"/>
  <c r="Y22" s="1"/>
  <c r="Z22" s="1"/>
  <c r="AA22" s="1"/>
  <c r="AB22" s="1"/>
  <c r="AC22" s="1"/>
  <c r="AD22" s="1"/>
  <c r="AE22" s="1"/>
  <c r="AF22" s="1"/>
  <c r="AG22" s="1"/>
  <c r="N29"/>
  <c r="O29" s="1"/>
  <c r="P29" s="1"/>
  <c r="Q29" s="1"/>
  <c r="R29" s="1"/>
  <c r="S29" s="1"/>
  <c r="T29" s="1"/>
  <c r="U29" s="1"/>
  <c r="V29" s="1"/>
  <c r="W29" s="1"/>
  <c r="X29" s="1"/>
  <c r="Y29" s="1"/>
  <c r="Z29" s="1"/>
  <c r="AA29" s="1"/>
  <c r="AB29" s="1"/>
  <c r="AC29" s="1"/>
  <c r="AD29" s="1"/>
  <c r="AE29" s="1"/>
  <c r="AF29" s="1"/>
  <c r="AG29" s="1"/>
  <c r="AH29" s="1"/>
  <c r="AI29" s="1"/>
  <c r="AJ29" s="1"/>
  <c r="AK29" s="1"/>
  <c r="N20"/>
  <c r="O20" s="1"/>
  <c r="P20" s="1"/>
  <c r="Q20" s="1"/>
  <c r="R20" s="1"/>
  <c r="S20" s="1"/>
  <c r="T20" s="1"/>
  <c r="U20" s="1"/>
  <c r="V20" s="1"/>
  <c r="W20" s="1"/>
  <c r="X20" s="1"/>
  <c r="Y20" s="1"/>
  <c r="Z20" s="1"/>
  <c r="AA20" s="1"/>
  <c r="AB20" s="1"/>
  <c r="AC20" s="1"/>
  <c r="AD20" s="1"/>
  <c r="AE20" s="1"/>
  <c r="AF20" s="1"/>
  <c r="AG20" s="1"/>
  <c r="AH20" s="1"/>
  <c r="AI20" s="1"/>
  <c r="AJ20" s="1"/>
  <c r="AK20" s="1"/>
  <c r="AL20" s="1"/>
  <c r="AM20" s="1"/>
  <c r="P21"/>
  <c r="Q21" s="1"/>
  <c r="R21" s="1"/>
  <c r="S21" s="1"/>
  <c r="T21" s="1"/>
  <c r="U21" s="1"/>
  <c r="V21" s="1"/>
  <c r="W21" s="1"/>
  <c r="X21" s="1"/>
  <c r="Y21" s="1"/>
  <c r="Z21" s="1"/>
  <c r="AA21" s="1"/>
  <c r="AB21" s="1"/>
  <c r="AC21" s="1"/>
  <c r="AD21" s="1"/>
  <c r="AE21" s="1"/>
  <c r="AF21" s="1"/>
  <c r="AG21" s="1"/>
  <c r="AH21" s="1"/>
  <c r="AI21" s="1"/>
  <c r="AJ21" s="1"/>
  <c r="AK21" s="1"/>
  <c r="AL21" s="1"/>
  <c r="AM21" s="1"/>
  <c r="AN21" s="1"/>
  <c r="AO21" s="1"/>
  <c r="AP21" s="1"/>
  <c r="AQ21" s="1"/>
  <c r="AS28"/>
  <c r="AT28" s="1"/>
  <c r="T28"/>
  <c r="U28" s="1"/>
  <c r="V28" s="1"/>
  <c r="W28" s="1"/>
  <c r="X28" s="1"/>
  <c r="Y28" s="1"/>
  <c r="Z28" s="1"/>
  <c r="AA28" s="1"/>
  <c r="AB28" s="1"/>
  <c r="AC28" s="1"/>
  <c r="AD28" s="1"/>
  <c r="AE28" s="1"/>
  <c r="AF28" s="1"/>
  <c r="AG28" s="1"/>
  <c r="H23" i="6"/>
  <c r="I23" s="1"/>
  <c r="J23" s="1"/>
  <c r="K23" s="1"/>
  <c r="L23" s="1"/>
  <c r="M23" s="1"/>
  <c r="N23" s="1"/>
  <c r="O23" s="1"/>
  <c r="P23" s="1"/>
  <c r="Q23" s="1"/>
  <c r="R23" s="1"/>
  <c r="G24"/>
  <c r="H24" s="1"/>
  <c r="I24" s="1"/>
  <c r="J24" s="1"/>
  <c r="K24" s="1"/>
  <c r="L24" s="1"/>
  <c r="M24" s="1"/>
  <c r="N24" s="1"/>
  <c r="O24" s="1"/>
  <c r="P24" s="1"/>
  <c r="Q24" s="1"/>
  <c r="R24" s="1"/>
  <c r="S24" s="1"/>
  <c r="T24" s="1"/>
  <c r="U24" s="1"/>
  <c r="V24" s="1"/>
  <c r="W24" s="1"/>
  <c r="X24" s="1"/>
  <c r="Y24" s="1"/>
  <c r="Z24" s="1"/>
  <c r="AA24" s="1"/>
  <c r="AB24" s="1"/>
  <c r="AC24" s="1"/>
  <c r="AD24" s="1"/>
  <c r="AE24" s="1"/>
  <c r="AF24" s="1"/>
  <c r="AG24" s="1"/>
  <c r="AH24" s="1"/>
  <c r="AI24" s="1"/>
  <c r="AJ24" s="1"/>
  <c r="AK24" s="1"/>
  <c r="AL24" s="1"/>
  <c r="AM24" s="1"/>
  <c r="AN24" s="1"/>
  <c r="AO24" s="1"/>
  <c r="AP24" s="1"/>
  <c r="AQ24" s="1"/>
  <c r="AR24" s="1"/>
  <c r="AS24" s="1"/>
  <c r="AT24" s="1"/>
  <c r="AU24" s="1"/>
  <c r="AV24" s="1"/>
  <c r="O22"/>
  <c r="P22" s="1"/>
  <c r="Q22" s="1"/>
  <c r="R22" s="1"/>
  <c r="S22" s="1"/>
  <c r="T22" s="1"/>
  <c r="U22" s="1"/>
  <c r="V22" s="1"/>
  <c r="W22" s="1"/>
  <c r="X22" s="1"/>
  <c r="Y22" s="1"/>
  <c r="Z22" s="1"/>
  <c r="AA22" s="1"/>
  <c r="AB22" s="1"/>
  <c r="AC22" s="1"/>
  <c r="AD22" s="1"/>
  <c r="AE22" s="1"/>
  <c r="AF22" s="1"/>
  <c r="AG22" s="1"/>
  <c r="AH22" s="1"/>
  <c r="AI22" s="1"/>
  <c r="AJ22" s="1"/>
  <c r="AK22" s="1"/>
  <c r="AL22" s="1"/>
  <c r="AM22" s="1"/>
  <c r="AN22" s="1"/>
  <c r="AO22" s="1"/>
  <c r="AP22" s="1"/>
  <c r="AQ22" s="1"/>
  <c r="AR22" s="1"/>
  <c r="AS22" s="1"/>
  <c r="AT22" s="1"/>
  <c r="S23"/>
  <c r="T23" s="1"/>
  <c r="U23" s="1"/>
  <c r="V23" s="1"/>
  <c r="W23" s="1"/>
  <c r="X23" s="1"/>
  <c r="Y23" s="1"/>
  <c r="Z23" s="1"/>
  <c r="AA23" s="1"/>
  <c r="AB23" s="1"/>
  <c r="AC23" s="1"/>
  <c r="AD23" s="1"/>
  <c r="AE23" s="1"/>
  <c r="AF23" s="1"/>
  <c r="AG23" s="1"/>
  <c r="AH23" s="1"/>
  <c r="AI23" s="1"/>
  <c r="AJ23" s="1"/>
  <c r="AK23" s="1"/>
  <c r="AL23" s="1"/>
  <c r="AM23" s="1"/>
  <c r="AN23" s="1"/>
  <c r="AO23" s="1"/>
  <c r="AP23" s="1"/>
  <c r="AQ23" s="1"/>
  <c r="AR23" s="1"/>
  <c r="AS23" s="1"/>
  <c r="AT23" s="1"/>
  <c r="AU23" s="1"/>
  <c r="AV23" s="1"/>
  <c r="AW23" s="1"/>
  <c r="AX23" s="1"/>
  <c r="AY23" s="1"/>
  <c r="AZ23" s="1"/>
  <c r="P21"/>
  <c r="Q21" s="1"/>
  <c r="R21" s="1"/>
  <c r="S21" s="1"/>
  <c r="T21" s="1"/>
  <c r="U21" s="1"/>
  <c r="V21" s="1"/>
  <c r="W21" s="1"/>
  <c r="X21" s="1"/>
  <c r="Y21" s="1"/>
  <c r="Z21" s="1"/>
  <c r="AA21" s="1"/>
  <c r="AB21" s="1"/>
  <c r="AC21" s="1"/>
  <c r="AD21" s="1"/>
  <c r="AE21" s="1"/>
  <c r="AF21" s="1"/>
  <c r="AG21" s="1"/>
  <c r="AH21" s="1"/>
  <c r="AI21" s="1"/>
  <c r="AJ21" s="1"/>
  <c r="AK21" s="1"/>
  <c r="AL21" s="1"/>
  <c r="AM21" s="1"/>
  <c r="AN21" s="1"/>
  <c r="AO21" s="1"/>
  <c r="AP21" s="1"/>
  <c r="AQ21" s="1"/>
  <c r="AR21" s="1"/>
  <c r="AS21" s="1"/>
  <c r="AT21" s="1"/>
  <c r="AU21" s="1"/>
  <c r="AV21" s="1"/>
  <c r="AW21" s="1"/>
  <c r="AX21" s="1"/>
  <c r="AY21" s="1"/>
  <c r="D28"/>
  <c r="D29" s="1"/>
  <c r="D31" s="1"/>
  <c r="E26"/>
  <c r="G25"/>
  <c r="AW21" i="5"/>
  <c r="AX21" s="1"/>
  <c r="AY21" s="1"/>
  <c r="R21"/>
  <c r="S21" s="1"/>
  <c r="T21" s="1"/>
  <c r="U21" s="1"/>
  <c r="V21" s="1"/>
  <c r="W21" s="1"/>
  <c r="X21" s="1"/>
  <c r="Y21" s="1"/>
  <c r="Z21" s="1"/>
  <c r="AA21" s="1"/>
  <c r="AB21" s="1"/>
  <c r="AC21" s="1"/>
  <c r="AD21" s="1"/>
  <c r="AE21" s="1"/>
  <c r="AF21" s="1"/>
  <c r="AG21" s="1"/>
  <c r="AH21" s="1"/>
  <c r="AI21" s="1"/>
  <c r="AJ21" s="1"/>
  <c r="AK21" s="1"/>
  <c r="R28"/>
  <c r="S28" s="1"/>
  <c r="T28" s="1"/>
  <c r="U28" s="1"/>
  <c r="V28" s="1"/>
  <c r="W28" s="1"/>
  <c r="X28" s="1"/>
  <c r="Y28" s="1"/>
  <c r="Z28" s="1"/>
  <c r="AA28" s="1"/>
  <c r="AB28" s="1"/>
  <c r="AC28" s="1"/>
  <c r="AD28" s="1"/>
  <c r="AE28" s="1"/>
  <c r="AF28" s="1"/>
  <c r="AG28" s="1"/>
  <c r="AH28" s="1"/>
  <c r="AI28" s="1"/>
  <c r="AJ28" s="1"/>
  <c r="AK28" s="1"/>
  <c r="AL28" s="1"/>
  <c r="AM28" s="1"/>
  <c r="AW28"/>
  <c r="AX28" s="1"/>
  <c r="AW20"/>
  <c r="AX20" s="1"/>
  <c r="N20"/>
  <c r="O20" s="1"/>
  <c r="P20" s="1"/>
  <c r="Q20" s="1"/>
  <c r="R20" s="1"/>
  <c r="S20" s="1"/>
  <c r="T20" s="1"/>
  <c r="U20" s="1"/>
  <c r="V20" s="1"/>
  <c r="W20" s="1"/>
  <c r="X20" s="1"/>
  <c r="Y20" s="1"/>
  <c r="Z20" s="1"/>
  <c r="AA20" s="1"/>
  <c r="AB20" s="1"/>
  <c r="AC20" s="1"/>
  <c r="AD20" s="1"/>
  <c r="AE20" s="1"/>
  <c r="AF20" s="1"/>
  <c r="AG20" s="1"/>
  <c r="AH20" s="1"/>
  <c r="AI20" s="1"/>
  <c r="AJ20" s="1"/>
  <c r="AK20" s="1"/>
  <c r="AL20" s="1"/>
  <c r="AM20" s="1"/>
  <c r="AN20" s="1"/>
  <c r="AO20" s="1"/>
  <c r="AP20" s="1"/>
  <c r="AQ20" s="1"/>
  <c r="AR20" s="1"/>
  <c r="AS20" s="1"/>
  <c r="AT20" s="1"/>
  <c r="AU20" s="1"/>
  <c r="N29"/>
  <c r="O29" s="1"/>
  <c r="P29" s="1"/>
  <c r="Q29" s="1"/>
  <c r="R29" s="1"/>
  <c r="S29" s="1"/>
  <c r="T29" s="1"/>
  <c r="U29" s="1"/>
  <c r="V29" s="1"/>
  <c r="W29" s="1"/>
  <c r="X29" s="1"/>
  <c r="Y29" s="1"/>
  <c r="Z29" s="1"/>
  <c r="AA29" s="1"/>
  <c r="AB29" s="1"/>
  <c r="AC29" s="1"/>
  <c r="AD29" s="1"/>
  <c r="AE29" s="1"/>
  <c r="AF29" s="1"/>
  <c r="AG29" s="1"/>
  <c r="AW22"/>
  <c r="AX22" s="1"/>
  <c r="AY22" s="1"/>
  <c r="N22"/>
  <c r="O22" s="1"/>
  <c r="P22" s="1"/>
  <c r="Q22" s="1"/>
  <c r="R22" s="1"/>
  <c r="S22" s="1"/>
  <c r="T22" s="1"/>
  <c r="U22" s="1"/>
  <c r="V22" s="1"/>
  <c r="W22" s="1"/>
  <c r="X22" s="1"/>
  <c r="Y22" s="1"/>
  <c r="Z22" s="1"/>
  <c r="AA22" s="1"/>
  <c r="AB22" s="1"/>
  <c r="AC22" s="1"/>
  <c r="AD22" s="1"/>
  <c r="AE22" s="1"/>
  <c r="AF22" s="1"/>
  <c r="AG22" s="1"/>
  <c r="AT33" i="3"/>
  <c r="B33"/>
  <c r="D31"/>
  <c r="E31" s="1"/>
  <c r="F31" s="1"/>
  <c r="G31" s="1"/>
  <c r="H31" s="1"/>
  <c r="I31" s="1"/>
  <c r="J31" s="1"/>
  <c r="K31" s="1"/>
  <c r="L31" s="1"/>
  <c r="M31" s="1"/>
  <c r="N31" s="1"/>
  <c r="O31" s="1"/>
  <c r="P31" s="1"/>
  <c r="Q31" s="1"/>
  <c r="C31"/>
  <c r="D30"/>
  <c r="E30" s="1"/>
  <c r="F30" s="1"/>
  <c r="G30" s="1"/>
  <c r="H30" s="1"/>
  <c r="I30" s="1"/>
  <c r="J30" s="1"/>
  <c r="K30" s="1"/>
  <c r="L30" s="1"/>
  <c r="M30" s="1"/>
  <c r="AT26"/>
  <c r="B26"/>
  <c r="D23"/>
  <c r="G22"/>
  <c r="H22" s="1"/>
  <c r="I22" s="1"/>
  <c r="J22" s="1"/>
  <c r="K22" s="1"/>
  <c r="L22" s="1"/>
  <c r="M22" s="1"/>
  <c r="N22" s="1"/>
  <c r="O22" s="1"/>
  <c r="P22" s="1"/>
  <c r="Q22" s="1"/>
  <c r="F22"/>
  <c r="E22"/>
  <c r="E23" s="1"/>
  <c r="F23" s="1"/>
  <c r="G23" s="1"/>
  <c r="H23" s="1"/>
  <c r="I23" s="1"/>
  <c r="J23" s="1"/>
  <c r="K23" s="1"/>
  <c r="L23" s="1"/>
  <c r="M23" s="1"/>
  <c r="F21"/>
  <c r="G21" s="1"/>
  <c r="H21" s="1"/>
  <c r="I21" s="1"/>
  <c r="J21" s="1"/>
  <c r="K21" s="1"/>
  <c r="L21" s="1"/>
  <c r="M21" s="1"/>
  <c r="F32" i="1"/>
  <c r="G32" s="1"/>
  <c r="H32" s="1"/>
  <c r="I32" s="1"/>
  <c r="J32" s="1"/>
  <c r="K32" s="1"/>
  <c r="E32"/>
  <c r="E33" s="1"/>
  <c r="F33" s="1"/>
  <c r="G33" s="1"/>
  <c r="H33" s="1"/>
  <c r="I33" s="1"/>
  <c r="J33" s="1"/>
  <c r="K33" s="1"/>
  <c r="L33" s="1"/>
  <c r="M33" s="1"/>
  <c r="N33" s="1"/>
  <c r="O33" s="1"/>
  <c r="P33" s="1"/>
  <c r="Q33" s="1"/>
  <c r="R33" s="1"/>
  <c r="S33" s="1"/>
  <c r="F31"/>
  <c r="G31" s="1"/>
  <c r="H31" s="1"/>
  <c r="I31" s="1"/>
  <c r="J31" s="1"/>
  <c r="K31" s="1"/>
  <c r="L31" s="1"/>
  <c r="M31" s="1"/>
  <c r="N31" s="1"/>
  <c r="O31" s="1"/>
  <c r="AU27"/>
  <c r="F26"/>
  <c r="G26" s="1"/>
  <c r="H26" s="1"/>
  <c r="I26" s="1"/>
  <c r="J26" s="1"/>
  <c r="K26" s="1"/>
  <c r="F25"/>
  <c r="G25" s="1"/>
  <c r="H25" s="1"/>
  <c r="I25" s="1"/>
  <c r="J25" s="1"/>
  <c r="K25" s="1"/>
  <c r="L25" s="1"/>
  <c r="M25" s="1"/>
  <c r="N25" s="1"/>
  <c r="O25" s="1"/>
  <c r="G24"/>
  <c r="H24" s="1"/>
  <c r="I24" s="1"/>
  <c r="J24" s="1"/>
  <c r="K24" s="1"/>
  <c r="L24" s="1"/>
  <c r="M24" s="1"/>
  <c r="N24" s="1"/>
  <c r="O24" s="1"/>
  <c r="P24" s="1"/>
  <c r="Q24" s="1"/>
  <c r="R24" s="1"/>
  <c r="S24" s="1"/>
  <c r="F24"/>
  <c r="G23"/>
  <c r="H23" s="1"/>
  <c r="I23" s="1"/>
  <c r="J23" s="1"/>
  <c r="K23" s="1"/>
  <c r="L23" s="1"/>
  <c r="M23" s="1"/>
  <c r="N23" s="1"/>
  <c r="O23" s="1"/>
  <c r="H22"/>
  <c r="I22" s="1"/>
  <c r="J22" s="1"/>
  <c r="K22" s="1"/>
  <c r="L22" s="1"/>
  <c r="M22" s="1"/>
  <c r="N22" s="1"/>
  <c r="O22" s="1"/>
  <c r="P22" s="1"/>
  <c r="Q22" s="1"/>
  <c r="R22" s="1"/>
  <c r="S22" s="1"/>
  <c r="AR8" i="14"/>
  <c r="AR7"/>
  <c r="AR5"/>
  <c r="AQ8"/>
  <c r="AQ7"/>
  <c r="AQ5"/>
  <c r="AA21" i="10" l="1"/>
  <c r="AB21" s="1"/>
  <c r="AC21" s="1"/>
  <c r="AC29"/>
  <c r="AC32" s="1"/>
  <c r="AB32"/>
  <c r="L23"/>
  <c r="M23" s="1"/>
  <c r="N23" s="1"/>
  <c r="O23" s="1"/>
  <c r="P23" s="1"/>
  <c r="Q23" s="1"/>
  <c r="R23" s="1"/>
  <c r="S23" s="1"/>
  <c r="T23" s="1"/>
  <c r="U23" s="1"/>
  <c r="V23" s="1"/>
  <c r="AA23" s="1"/>
  <c r="AB23" s="1"/>
  <c r="AC23" s="1"/>
  <c r="AO28" i="9"/>
  <c r="AP28" s="1"/>
  <c r="AO29"/>
  <c r="AP29" s="1"/>
  <c r="AQ29" s="1"/>
  <c r="AO21"/>
  <c r="AP21" s="1"/>
  <c r="AS21" i="8"/>
  <c r="AT21" s="1"/>
  <c r="AU21" s="1"/>
  <c r="AS29"/>
  <c r="AT29" s="1"/>
  <c r="AU29" s="1"/>
  <c r="AU28"/>
  <c r="AU31" s="1"/>
  <c r="AS22"/>
  <c r="AT22" s="1"/>
  <c r="AU22" s="1"/>
  <c r="AS20"/>
  <c r="AT20" s="1"/>
  <c r="F26" i="6"/>
  <c r="E25"/>
  <c r="E27"/>
  <c r="G26"/>
  <c r="H25"/>
  <c r="I25" s="1"/>
  <c r="J25" s="1"/>
  <c r="K25" s="1"/>
  <c r="L25" s="1"/>
  <c r="M25" s="1"/>
  <c r="N25" s="1"/>
  <c r="O25" s="1"/>
  <c r="P25" s="1"/>
  <c r="Q25" s="1"/>
  <c r="R25" s="1"/>
  <c r="BC21"/>
  <c r="BD21" s="1"/>
  <c r="BE21" s="1"/>
  <c r="AX24" i="5"/>
  <c r="AY20"/>
  <c r="AY24" s="1"/>
  <c r="AW29"/>
  <c r="AX29" s="1"/>
  <c r="AY29" s="1"/>
  <c r="AY28"/>
  <c r="AY31" s="1"/>
  <c r="AX31"/>
  <c r="D32" i="1"/>
  <c r="C32" s="1"/>
  <c r="N23" i="3"/>
  <c r="O23" s="1"/>
  <c r="P23" s="1"/>
  <c r="Q23" s="1"/>
  <c r="R23" s="1"/>
  <c r="S23" s="1"/>
  <c r="T23" s="1"/>
  <c r="U23" s="1"/>
  <c r="V23" s="1"/>
  <c r="W23" s="1"/>
  <c r="X23" s="1"/>
  <c r="Y23" s="1"/>
  <c r="Z23" s="1"/>
  <c r="AA23" s="1"/>
  <c r="AB23" s="1"/>
  <c r="AC23" s="1"/>
  <c r="AD23" s="1"/>
  <c r="AE23" s="1"/>
  <c r="AF23" s="1"/>
  <c r="AG23" s="1"/>
  <c r="AH23" s="1"/>
  <c r="AI23" s="1"/>
  <c r="AJ23" s="1"/>
  <c r="AK23" s="1"/>
  <c r="AL23" s="1"/>
  <c r="AM23" s="1"/>
  <c r="AN23" s="1"/>
  <c r="AO23" s="1"/>
  <c r="AP23" s="1"/>
  <c r="AQ23" s="1"/>
  <c r="AR23" s="1"/>
  <c r="AS23" s="1"/>
  <c r="AU30"/>
  <c r="AV30" s="1"/>
  <c r="N30"/>
  <c r="O30" s="1"/>
  <c r="P30" s="1"/>
  <c r="Q30" s="1"/>
  <c r="R30" s="1"/>
  <c r="S30" s="1"/>
  <c r="T30" s="1"/>
  <c r="U30" s="1"/>
  <c r="V30" s="1"/>
  <c r="W30" s="1"/>
  <c r="X30" s="1"/>
  <c r="Y30" s="1"/>
  <c r="Z30" s="1"/>
  <c r="AA30" s="1"/>
  <c r="AB30" s="1"/>
  <c r="AC30" s="1"/>
  <c r="AD30" s="1"/>
  <c r="AE30" s="1"/>
  <c r="AF30" s="1"/>
  <c r="AG30" s="1"/>
  <c r="AH30" s="1"/>
  <c r="AI30" s="1"/>
  <c r="AJ30" s="1"/>
  <c r="AK30" s="1"/>
  <c r="AL30" s="1"/>
  <c r="AM30" s="1"/>
  <c r="AN30" s="1"/>
  <c r="AO30" s="1"/>
  <c r="R31"/>
  <c r="S31" s="1"/>
  <c r="T31" s="1"/>
  <c r="U31" s="1"/>
  <c r="V31" s="1"/>
  <c r="W31" s="1"/>
  <c r="X31" s="1"/>
  <c r="Y31" s="1"/>
  <c r="Z31" s="1"/>
  <c r="AA31" s="1"/>
  <c r="AB31" s="1"/>
  <c r="AC31" s="1"/>
  <c r="AD31" s="1"/>
  <c r="AE31" s="1"/>
  <c r="AF31" s="1"/>
  <c r="AG31" s="1"/>
  <c r="AU31" s="1"/>
  <c r="AV31" s="1"/>
  <c r="AW31" s="1"/>
  <c r="AU21"/>
  <c r="AV21" s="1"/>
  <c r="N21"/>
  <c r="O21" s="1"/>
  <c r="P21" s="1"/>
  <c r="Q21" s="1"/>
  <c r="R21" s="1"/>
  <c r="S21" s="1"/>
  <c r="T21" s="1"/>
  <c r="U21" s="1"/>
  <c r="V21" s="1"/>
  <c r="W21" s="1"/>
  <c r="X21" s="1"/>
  <c r="Y21" s="1"/>
  <c r="Z21" s="1"/>
  <c r="AA21" s="1"/>
  <c r="AB21" s="1"/>
  <c r="AC21" s="1"/>
  <c r="AD21" s="1"/>
  <c r="AE21" s="1"/>
  <c r="AF21" s="1"/>
  <c r="AG21" s="1"/>
  <c r="AH21" s="1"/>
  <c r="AI21" s="1"/>
  <c r="AJ21" s="1"/>
  <c r="AK21" s="1"/>
  <c r="R22"/>
  <c r="S22" s="1"/>
  <c r="T22" s="1"/>
  <c r="U22" s="1"/>
  <c r="V22" s="1"/>
  <c r="W22" s="1"/>
  <c r="X22" s="1"/>
  <c r="Y22" s="1"/>
  <c r="Z22" s="1"/>
  <c r="AA22" s="1"/>
  <c r="AB22" s="1"/>
  <c r="AC22" s="1"/>
  <c r="AD22" s="1"/>
  <c r="AE22" s="1"/>
  <c r="AF22" s="1"/>
  <c r="AG22" s="1"/>
  <c r="AH22" s="1"/>
  <c r="AI22" s="1"/>
  <c r="AJ22" s="1"/>
  <c r="AK22" s="1"/>
  <c r="AL22" s="1"/>
  <c r="AM22" s="1"/>
  <c r="AV22" i="1"/>
  <c r="AW22" s="1"/>
  <c r="T22"/>
  <c r="U22" s="1"/>
  <c r="V22" s="1"/>
  <c r="W22" s="1"/>
  <c r="X22" s="1"/>
  <c r="Y22" s="1"/>
  <c r="Z22" s="1"/>
  <c r="AA22" s="1"/>
  <c r="AB22" s="1"/>
  <c r="AC22" s="1"/>
  <c r="AD22" s="1"/>
  <c r="AE22" s="1"/>
  <c r="AF22" s="1"/>
  <c r="AG22" s="1"/>
  <c r="AH22" s="1"/>
  <c r="AI22" s="1"/>
  <c r="AJ22" s="1"/>
  <c r="AK22" s="1"/>
  <c r="P25"/>
  <c r="Q25" s="1"/>
  <c r="R25" s="1"/>
  <c r="S25" s="1"/>
  <c r="T25" s="1"/>
  <c r="U25" s="1"/>
  <c r="V25" s="1"/>
  <c r="W25" s="1"/>
  <c r="X25" s="1"/>
  <c r="Y25" s="1"/>
  <c r="Z25" s="1"/>
  <c r="AA25" s="1"/>
  <c r="AB25" s="1"/>
  <c r="AC25" s="1"/>
  <c r="AD25" s="1"/>
  <c r="AE25" s="1"/>
  <c r="AF25" s="1"/>
  <c r="AG25" s="1"/>
  <c r="AH25" s="1"/>
  <c r="AI25" s="1"/>
  <c r="AJ25" s="1"/>
  <c r="AK25" s="1"/>
  <c r="AL25" s="1"/>
  <c r="AM25" s="1"/>
  <c r="AN25" s="1"/>
  <c r="AO25" s="1"/>
  <c r="AP25" s="1"/>
  <c r="AQ25" s="1"/>
  <c r="AV32"/>
  <c r="AW32" s="1"/>
  <c r="AX32" s="1"/>
  <c r="L32"/>
  <c r="M32" s="1"/>
  <c r="N32" s="1"/>
  <c r="O32" s="1"/>
  <c r="P32" s="1"/>
  <c r="Q32" s="1"/>
  <c r="R32" s="1"/>
  <c r="S32" s="1"/>
  <c r="T32" s="1"/>
  <c r="U32" s="1"/>
  <c r="V32" s="1"/>
  <c r="W32" s="1"/>
  <c r="X32" s="1"/>
  <c r="Y32" s="1"/>
  <c r="Z32" s="1"/>
  <c r="AA32" s="1"/>
  <c r="AB32" s="1"/>
  <c r="AC32" s="1"/>
  <c r="AD32" s="1"/>
  <c r="AE32" s="1"/>
  <c r="AF32" s="1"/>
  <c r="AG32" s="1"/>
  <c r="AH32" s="1"/>
  <c r="AI32" s="1"/>
  <c r="T24"/>
  <c r="U24" s="1"/>
  <c r="V24" s="1"/>
  <c r="W24" s="1"/>
  <c r="X24" s="1"/>
  <c r="Y24" s="1"/>
  <c r="Z24" s="1"/>
  <c r="AA24" s="1"/>
  <c r="AB24" s="1"/>
  <c r="AC24" s="1"/>
  <c r="AD24" s="1"/>
  <c r="AE24" s="1"/>
  <c r="AF24" s="1"/>
  <c r="AG24" s="1"/>
  <c r="AH24" s="1"/>
  <c r="AI24" s="1"/>
  <c r="AV24" s="1"/>
  <c r="AW24" s="1"/>
  <c r="AX24" s="1"/>
  <c r="P31"/>
  <c r="Q31" s="1"/>
  <c r="R31" s="1"/>
  <c r="S31" s="1"/>
  <c r="T31" s="1"/>
  <c r="U31" s="1"/>
  <c r="V31" s="1"/>
  <c r="W31" s="1"/>
  <c r="X31" s="1"/>
  <c r="Y31" s="1"/>
  <c r="Z31" s="1"/>
  <c r="AA31" s="1"/>
  <c r="AB31" s="1"/>
  <c r="AC31" s="1"/>
  <c r="AD31" s="1"/>
  <c r="AE31" s="1"/>
  <c r="AF31" s="1"/>
  <c r="AG31" s="1"/>
  <c r="AH31" s="1"/>
  <c r="AI31" s="1"/>
  <c r="AJ31" s="1"/>
  <c r="AK31" s="1"/>
  <c r="AL31" s="1"/>
  <c r="AM31" s="1"/>
  <c r="AN31" s="1"/>
  <c r="AO31" s="1"/>
  <c r="P23"/>
  <c r="Q23" s="1"/>
  <c r="R23" s="1"/>
  <c r="S23" s="1"/>
  <c r="T23" s="1"/>
  <c r="U23" s="1"/>
  <c r="V23" s="1"/>
  <c r="W23" s="1"/>
  <c r="X23" s="1"/>
  <c r="Y23" s="1"/>
  <c r="Z23" s="1"/>
  <c r="AA23" s="1"/>
  <c r="AB23" s="1"/>
  <c r="AC23" s="1"/>
  <c r="AD23" s="1"/>
  <c r="AE23" s="1"/>
  <c r="AF23" s="1"/>
  <c r="AG23" s="1"/>
  <c r="AH23" s="1"/>
  <c r="AI23" s="1"/>
  <c r="AJ23" s="1"/>
  <c r="AK23" s="1"/>
  <c r="AL23" s="1"/>
  <c r="AM23" s="1"/>
  <c r="AN23" s="1"/>
  <c r="AO23" s="1"/>
  <c r="AP23" s="1"/>
  <c r="AQ23" s="1"/>
  <c r="AR23" s="1"/>
  <c r="AS23" s="1"/>
  <c r="L26"/>
  <c r="M26" s="1"/>
  <c r="N26" s="1"/>
  <c r="O26" s="1"/>
  <c r="P26" s="1"/>
  <c r="Q26" s="1"/>
  <c r="R26" s="1"/>
  <c r="S26" s="1"/>
  <c r="T26" s="1"/>
  <c r="U26" s="1"/>
  <c r="V26" s="1"/>
  <c r="W26" s="1"/>
  <c r="X26" s="1"/>
  <c r="Y26" s="1"/>
  <c r="Z26" s="1"/>
  <c r="AA26" s="1"/>
  <c r="AB26" s="1"/>
  <c r="AC26" s="1"/>
  <c r="AD26" s="1"/>
  <c r="AE26" s="1"/>
  <c r="AF26" s="1"/>
  <c r="AG26" s="1"/>
  <c r="AH26" s="1"/>
  <c r="AI26" s="1"/>
  <c r="AJ26" s="1"/>
  <c r="AK26" s="1"/>
  <c r="AL26" s="1"/>
  <c r="AM26" s="1"/>
  <c r="AV33"/>
  <c r="AW33" s="1"/>
  <c r="AX33" s="1"/>
  <c r="T33"/>
  <c r="U33" s="1"/>
  <c r="V33" s="1"/>
  <c r="W33" s="1"/>
  <c r="X33" s="1"/>
  <c r="Y33" s="1"/>
  <c r="Z33" s="1"/>
  <c r="AA33" s="1"/>
  <c r="AB33" s="1"/>
  <c r="AC33" s="1"/>
  <c r="AD33" s="1"/>
  <c r="AE33" s="1"/>
  <c r="AF33" s="1"/>
  <c r="AG33" s="1"/>
  <c r="AH33" s="1"/>
  <c r="AI33" s="1"/>
  <c r="E7" i="5"/>
  <c r="AC25" i="10" l="1"/>
  <c r="AB25"/>
  <c r="AQ28" i="9"/>
  <c r="AQ31" s="1"/>
  <c r="AP31"/>
  <c r="AQ21"/>
  <c r="AQ24" s="1"/>
  <c r="AP24"/>
  <c r="AT24" i="8"/>
  <c r="AU20"/>
  <c r="AU24" s="1"/>
  <c r="AT31"/>
  <c r="G27" i="6"/>
  <c r="H26"/>
  <c r="I26" s="1"/>
  <c r="J26" s="1"/>
  <c r="K26" s="1"/>
  <c r="L26" s="1"/>
  <c r="S25"/>
  <c r="T25" s="1"/>
  <c r="U25" s="1"/>
  <c r="V25" s="1"/>
  <c r="W25" s="1"/>
  <c r="X25" s="1"/>
  <c r="Y25" s="1"/>
  <c r="Z25" s="1"/>
  <c r="AA25" s="1"/>
  <c r="AB25" s="1"/>
  <c r="AC25" s="1"/>
  <c r="AD25" s="1"/>
  <c r="AE25" s="1"/>
  <c r="AF25" s="1"/>
  <c r="AG25" s="1"/>
  <c r="AH25" s="1"/>
  <c r="AI25" s="1"/>
  <c r="AJ25" s="1"/>
  <c r="AK25" s="1"/>
  <c r="AL25" s="1"/>
  <c r="AM25" s="1"/>
  <c r="AN25" s="1"/>
  <c r="AO25" s="1"/>
  <c r="AP25" s="1"/>
  <c r="AQ25" s="1"/>
  <c r="AR25" s="1"/>
  <c r="AS25" s="1"/>
  <c r="AT25" s="1"/>
  <c r="E24"/>
  <c r="F25"/>
  <c r="F27"/>
  <c r="E28"/>
  <c r="AU22" i="3"/>
  <c r="AV22" s="1"/>
  <c r="AW22" s="1"/>
  <c r="AV26" i="1"/>
  <c r="AW26" s="1"/>
  <c r="AX26" s="1"/>
  <c r="AV25"/>
  <c r="AW25" s="1"/>
  <c r="AX25" s="1"/>
  <c r="AW21" i="3"/>
  <c r="AV33"/>
  <c r="AW30"/>
  <c r="AW33" s="1"/>
  <c r="AU23"/>
  <c r="AV23" s="1"/>
  <c r="AW23" s="1"/>
  <c r="AX22" i="1"/>
  <c r="AV31"/>
  <c r="AW31" s="1"/>
  <c r="AX31" s="1"/>
  <c r="AV23"/>
  <c r="AW23" s="1"/>
  <c r="AX23" s="1"/>
  <c r="E29" i="6" l="1"/>
  <c r="F28"/>
  <c r="F24"/>
  <c r="E22"/>
  <c r="BB24"/>
  <c r="BC24" s="1"/>
  <c r="BD24" s="1"/>
  <c r="BE24" s="1"/>
  <c r="G28"/>
  <c r="H27"/>
  <c r="I27" s="1"/>
  <c r="J27" s="1"/>
  <c r="K27" s="1"/>
  <c r="L27" s="1"/>
  <c r="M27" s="1"/>
  <c r="N27" s="1"/>
  <c r="O27" s="1"/>
  <c r="P27" s="1"/>
  <c r="Q27" s="1"/>
  <c r="R27" s="1"/>
  <c r="S27" s="1"/>
  <c r="T27" s="1"/>
  <c r="BB26"/>
  <c r="BC26" s="1"/>
  <c r="BD26" s="1"/>
  <c r="BE26" s="1"/>
  <c r="M26"/>
  <c r="N26" s="1"/>
  <c r="O26" s="1"/>
  <c r="P26" s="1"/>
  <c r="Q26" s="1"/>
  <c r="R26" s="1"/>
  <c r="S26" s="1"/>
  <c r="T26" s="1"/>
  <c r="U26" s="1"/>
  <c r="V26" s="1"/>
  <c r="W26" s="1"/>
  <c r="X26" s="1"/>
  <c r="Y26" s="1"/>
  <c r="Z26" s="1"/>
  <c r="AA26" s="1"/>
  <c r="AB26" s="1"/>
  <c r="AC26" s="1"/>
  <c r="AD26" s="1"/>
  <c r="AE26" s="1"/>
  <c r="AF26" s="1"/>
  <c r="AG26" s="1"/>
  <c r="AH26" s="1"/>
  <c r="AI26" s="1"/>
  <c r="AJ26" s="1"/>
  <c r="AK26" s="1"/>
  <c r="AL26" s="1"/>
  <c r="AM26" s="1"/>
  <c r="AN26" s="1"/>
  <c r="AO26" s="1"/>
  <c r="AP26" s="1"/>
  <c r="AQ26" s="1"/>
  <c r="AR26" s="1"/>
  <c r="AS26" s="1"/>
  <c r="AT26" s="1"/>
  <c r="AU26" s="1"/>
  <c r="AV26" s="1"/>
  <c r="BB25"/>
  <c r="BC25" s="1"/>
  <c r="BD25" s="1"/>
  <c r="BE25" s="1"/>
  <c r="AX27" i="1"/>
  <c r="AW26" i="3"/>
  <c r="AV26"/>
  <c r="AW27" i="1"/>
  <c r="BJ10" i="7"/>
  <c r="B10"/>
  <c r="H5"/>
  <c r="H6" s="1"/>
  <c r="F22" i="6" l="1"/>
  <c r="F23" s="1"/>
  <c r="BB23" s="1"/>
  <c r="BC23" s="1"/>
  <c r="BD23" s="1"/>
  <c r="BE23" s="1"/>
  <c r="BB22"/>
  <c r="BC22" s="1"/>
  <c r="BD22" s="1"/>
  <c r="BE22" s="1"/>
  <c r="F29"/>
  <c r="E30"/>
  <c r="G29"/>
  <c r="H28"/>
  <c r="I28" s="1"/>
  <c r="J28" s="1"/>
  <c r="K28" s="1"/>
  <c r="L28" s="1"/>
  <c r="M28" s="1"/>
  <c r="N28" s="1"/>
  <c r="O28" s="1"/>
  <c r="P28" s="1"/>
  <c r="U27"/>
  <c r="V27" s="1"/>
  <c r="W27" s="1"/>
  <c r="X27" s="1"/>
  <c r="Y27" s="1"/>
  <c r="Z27" s="1"/>
  <c r="AA27" s="1"/>
  <c r="AB27" s="1"/>
  <c r="AC27" s="1"/>
  <c r="AD27" s="1"/>
  <c r="AE27" s="1"/>
  <c r="AF27" s="1"/>
  <c r="AG27" s="1"/>
  <c r="AH27" s="1"/>
  <c r="AI27" s="1"/>
  <c r="AJ27" s="1"/>
  <c r="AK27" s="1"/>
  <c r="AL27" s="1"/>
  <c r="AM27" s="1"/>
  <c r="AN27" s="1"/>
  <c r="AO27" s="1"/>
  <c r="AP27" s="1"/>
  <c r="I6" i="7"/>
  <c r="J6" s="1"/>
  <c r="K6" s="1"/>
  <c r="L6" s="1"/>
  <c r="M6" s="1"/>
  <c r="N6" s="1"/>
  <c r="O6" s="1"/>
  <c r="G6"/>
  <c r="H7"/>
  <c r="I5"/>
  <c r="J5" s="1"/>
  <c r="K5" s="1"/>
  <c r="L5" s="1"/>
  <c r="M5" s="1"/>
  <c r="N5" s="1"/>
  <c r="O5" s="1"/>
  <c r="P5" s="1"/>
  <c r="Q5" s="1"/>
  <c r="R5" s="1"/>
  <c r="S5" s="1"/>
  <c r="T5" s="1"/>
  <c r="U5" s="1"/>
  <c r="V5" s="1"/>
  <c r="E31" i="6" l="1"/>
  <c r="F30"/>
  <c r="G30"/>
  <c r="H29"/>
  <c r="I29" s="1"/>
  <c r="J29" s="1"/>
  <c r="K29" s="1"/>
  <c r="L29" s="1"/>
  <c r="Q28"/>
  <c r="R28" s="1"/>
  <c r="S28" s="1"/>
  <c r="T28" s="1"/>
  <c r="U28" s="1"/>
  <c r="V28" s="1"/>
  <c r="W28" s="1"/>
  <c r="X28" s="1"/>
  <c r="Y28" s="1"/>
  <c r="Z28" s="1"/>
  <c r="AA28" s="1"/>
  <c r="AB28" s="1"/>
  <c r="AC28" s="1"/>
  <c r="AD28" s="1"/>
  <c r="AE28" s="1"/>
  <c r="AF28" s="1"/>
  <c r="AG28" s="1"/>
  <c r="AH28" s="1"/>
  <c r="AI28" s="1"/>
  <c r="AJ28" s="1"/>
  <c r="AK28" s="1"/>
  <c r="AL28" s="1"/>
  <c r="AM28" s="1"/>
  <c r="AN28" s="1"/>
  <c r="AO28" s="1"/>
  <c r="AP28" s="1"/>
  <c r="AQ28" s="1"/>
  <c r="AR28" s="1"/>
  <c r="AS28" s="1"/>
  <c r="AT28" s="1"/>
  <c r="AU28" s="1"/>
  <c r="AV28" s="1"/>
  <c r="AW28" s="1"/>
  <c r="AX28" s="1"/>
  <c r="AY28" s="1"/>
  <c r="AZ28" s="1"/>
  <c r="BB27"/>
  <c r="BC27" s="1"/>
  <c r="BD27" s="1"/>
  <c r="BE27" s="1"/>
  <c r="I7" i="7"/>
  <c r="J7" s="1"/>
  <c r="K7" s="1"/>
  <c r="L7" s="1"/>
  <c r="M7" s="1"/>
  <c r="N7" s="1"/>
  <c r="O7" s="1"/>
  <c r="P7" s="1"/>
  <c r="Q7" s="1"/>
  <c r="R7" s="1"/>
  <c r="S7" s="1"/>
  <c r="T7" s="1"/>
  <c r="U7" s="1"/>
  <c r="V7" s="1"/>
  <c r="H8"/>
  <c r="BK5"/>
  <c r="BL5" s="1"/>
  <c r="W5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AN5" s="1"/>
  <c r="AO5" s="1"/>
  <c r="AP5" s="1"/>
  <c r="AQ5" s="1"/>
  <c r="AR5" s="1"/>
  <c r="AS5" s="1"/>
  <c r="AT5" s="1"/>
  <c r="AU5" s="1"/>
  <c r="AV5" s="1"/>
  <c r="AW5" s="1"/>
  <c r="AX5" s="1"/>
  <c r="AY5" s="1"/>
  <c r="AZ5" s="1"/>
  <c r="BA5" s="1"/>
  <c r="BB5" s="1"/>
  <c r="BC5" s="1"/>
  <c r="BD5" s="1"/>
  <c r="P6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AS6" s="1"/>
  <c r="AT6" s="1"/>
  <c r="AU6" s="1"/>
  <c r="AV6" s="1"/>
  <c r="AW6" s="1"/>
  <c r="AX6" s="1"/>
  <c r="AY6" s="1"/>
  <c r="AZ6" s="1"/>
  <c r="BA6" s="1"/>
  <c r="BB6" s="1"/>
  <c r="BC6" s="1"/>
  <c r="BD6" s="1"/>
  <c r="BE6" s="1"/>
  <c r="BF6" s="1"/>
  <c r="BG6" s="1"/>
  <c r="BH6" s="1"/>
  <c r="BI6" s="1"/>
  <c r="BK6"/>
  <c r="BL6" s="1"/>
  <c r="BM6" s="1"/>
  <c r="BB29" i="6" l="1"/>
  <c r="BC29" s="1"/>
  <c r="BD29" s="1"/>
  <c r="BE29" s="1"/>
  <c r="M29"/>
  <c r="N29" s="1"/>
  <c r="O29" s="1"/>
  <c r="P29" s="1"/>
  <c r="Q29" s="1"/>
  <c r="R29" s="1"/>
  <c r="S29" s="1"/>
  <c r="T29" s="1"/>
  <c r="U29" s="1"/>
  <c r="V29" s="1"/>
  <c r="W29" s="1"/>
  <c r="X29" s="1"/>
  <c r="Y29" s="1"/>
  <c r="Z29" s="1"/>
  <c r="AA29" s="1"/>
  <c r="AB29" s="1"/>
  <c r="AC29" s="1"/>
  <c r="AD29" s="1"/>
  <c r="AE29" s="1"/>
  <c r="AF29" s="1"/>
  <c r="AG29" s="1"/>
  <c r="AH29" s="1"/>
  <c r="AI29" s="1"/>
  <c r="AJ29" s="1"/>
  <c r="AK29" s="1"/>
  <c r="AL29" s="1"/>
  <c r="AM29" s="1"/>
  <c r="AN29" s="1"/>
  <c r="AO29" s="1"/>
  <c r="AP29" s="1"/>
  <c r="AQ29" s="1"/>
  <c r="AR29" s="1"/>
  <c r="AS29" s="1"/>
  <c r="AT29" s="1"/>
  <c r="E32"/>
  <c r="F32" s="1"/>
  <c r="F31"/>
  <c r="H30"/>
  <c r="I30" s="1"/>
  <c r="J30" s="1"/>
  <c r="K30" s="1"/>
  <c r="L30" s="1"/>
  <c r="M30" s="1"/>
  <c r="N30" s="1"/>
  <c r="O30" s="1"/>
  <c r="P30" s="1"/>
  <c r="G31"/>
  <c r="BB28"/>
  <c r="BC28" s="1"/>
  <c r="BD28" s="1"/>
  <c r="BE28" s="1"/>
  <c r="I8" i="7"/>
  <c r="J8" s="1"/>
  <c r="K8" s="1"/>
  <c r="L8" s="1"/>
  <c r="M8" s="1"/>
  <c r="N8" s="1"/>
  <c r="O8" s="1"/>
  <c r="P8" s="1"/>
  <c r="Q8" s="1"/>
  <c r="R8" s="1"/>
  <c r="H9"/>
  <c r="I9" s="1"/>
  <c r="J9" s="1"/>
  <c r="K9" s="1"/>
  <c r="L9" s="1"/>
  <c r="M9" s="1"/>
  <c r="N9" s="1"/>
  <c r="G8"/>
  <c r="BM5"/>
  <c r="W7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  <c r="AW7" s="1"/>
  <c r="AX7" s="1"/>
  <c r="AY7" s="1"/>
  <c r="AZ7" s="1"/>
  <c r="BA7" s="1"/>
  <c r="BB7" s="1"/>
  <c r="BC7" s="1"/>
  <c r="BD7" s="1"/>
  <c r="Q30" i="6" l="1"/>
  <c r="R30" s="1"/>
  <c r="S30" s="1"/>
  <c r="T30" s="1"/>
  <c r="U30" s="1"/>
  <c r="V30" s="1"/>
  <c r="W30" s="1"/>
  <c r="X30" s="1"/>
  <c r="Y30" s="1"/>
  <c r="Z30" s="1"/>
  <c r="AA30" s="1"/>
  <c r="AB30" s="1"/>
  <c r="AC30" s="1"/>
  <c r="AD30" s="1"/>
  <c r="AE30" s="1"/>
  <c r="AF30" s="1"/>
  <c r="AG30" s="1"/>
  <c r="AH30" s="1"/>
  <c r="AI30" s="1"/>
  <c r="AJ30" s="1"/>
  <c r="AK30" s="1"/>
  <c r="AL30" s="1"/>
  <c r="AM30" s="1"/>
  <c r="AN30" s="1"/>
  <c r="AO30" s="1"/>
  <c r="AP30" s="1"/>
  <c r="H31"/>
  <c r="I31" s="1"/>
  <c r="J31" s="1"/>
  <c r="K31" s="1"/>
  <c r="L31" s="1"/>
  <c r="G32"/>
  <c r="H32" s="1"/>
  <c r="I32" s="1"/>
  <c r="J32" s="1"/>
  <c r="K32" s="1"/>
  <c r="L32" s="1"/>
  <c r="M32" s="1"/>
  <c r="N32" s="1"/>
  <c r="O32" s="1"/>
  <c r="P32" s="1"/>
  <c r="O9" i="7"/>
  <c r="P9" s="1"/>
  <c r="Q9" s="1"/>
  <c r="R9" s="1"/>
  <c r="S9" s="1"/>
  <c r="T9" s="1"/>
  <c r="U9" s="1"/>
  <c r="V9" s="1"/>
  <c r="W9" s="1"/>
  <c r="X9" s="1"/>
  <c r="Y9" s="1"/>
  <c r="Z9" s="1"/>
  <c r="AA9" s="1"/>
  <c r="AB9" s="1"/>
  <c r="AC9" s="1"/>
  <c r="AD9" s="1"/>
  <c r="AE9" s="1"/>
  <c r="AF9" s="1"/>
  <c r="AG9" s="1"/>
  <c r="AH9" s="1"/>
  <c r="AI9" s="1"/>
  <c r="AJ9" s="1"/>
  <c r="AK9" s="1"/>
  <c r="AL9" s="1"/>
  <c r="AM9" s="1"/>
  <c r="AN9" s="1"/>
  <c r="AO9" s="1"/>
  <c r="AP9" s="1"/>
  <c r="AQ9" s="1"/>
  <c r="AR9" s="1"/>
  <c r="AS9" s="1"/>
  <c r="AT9" s="1"/>
  <c r="AU9" s="1"/>
  <c r="AV9" s="1"/>
  <c r="AW9" s="1"/>
  <c r="AX9" s="1"/>
  <c r="AY9" s="1"/>
  <c r="AZ9" s="1"/>
  <c r="BA9" s="1"/>
  <c r="BB9" s="1"/>
  <c r="BC9" s="1"/>
  <c r="BD9" s="1"/>
  <c r="BE9" s="1"/>
  <c r="BF9" s="1"/>
  <c r="G9"/>
  <c r="F9" s="1"/>
  <c r="E9" s="1"/>
  <c r="F8"/>
  <c r="BK8" s="1"/>
  <c r="BL8" s="1"/>
  <c r="BM8" s="1"/>
  <c r="S8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L8" s="1"/>
  <c r="AM8" s="1"/>
  <c r="AN8" s="1"/>
  <c r="AO8" s="1"/>
  <c r="AP8" s="1"/>
  <c r="AQ8" s="1"/>
  <c r="AR8" s="1"/>
  <c r="AS8" s="1"/>
  <c r="AT8" s="1"/>
  <c r="AU8" s="1"/>
  <c r="AV8" s="1"/>
  <c r="AW8" s="1"/>
  <c r="AX8" s="1"/>
  <c r="AY8" s="1"/>
  <c r="AZ8" s="1"/>
  <c r="BK7"/>
  <c r="BL7" s="1"/>
  <c r="BB32" i="6" l="1"/>
  <c r="BC32" s="1"/>
  <c r="BD32" s="1"/>
  <c r="BE32" s="1"/>
  <c r="Q32"/>
  <c r="R32" s="1"/>
  <c r="S32" s="1"/>
  <c r="T32" s="1"/>
  <c r="U32" s="1"/>
  <c r="V32" s="1"/>
  <c r="W32" s="1"/>
  <c r="X32" s="1"/>
  <c r="Y32" s="1"/>
  <c r="Z32" s="1"/>
  <c r="AA32" s="1"/>
  <c r="AB32" s="1"/>
  <c r="AC32" s="1"/>
  <c r="AD32" s="1"/>
  <c r="AE32" s="1"/>
  <c r="AF32" s="1"/>
  <c r="AG32" s="1"/>
  <c r="AH32" s="1"/>
  <c r="AI32" s="1"/>
  <c r="AJ32" s="1"/>
  <c r="AK32" s="1"/>
  <c r="AL32" s="1"/>
  <c r="AM32" s="1"/>
  <c r="AN32" s="1"/>
  <c r="AO32" s="1"/>
  <c r="AP32" s="1"/>
  <c r="AQ32" s="1"/>
  <c r="AR32" s="1"/>
  <c r="M31"/>
  <c r="N31" s="1"/>
  <c r="O31" s="1"/>
  <c r="P31" s="1"/>
  <c r="Q31" s="1"/>
  <c r="R31" s="1"/>
  <c r="S31" s="1"/>
  <c r="T31" s="1"/>
  <c r="U31" s="1"/>
  <c r="V31" s="1"/>
  <c r="W31" s="1"/>
  <c r="X31" s="1"/>
  <c r="Y31" s="1"/>
  <c r="Z31" s="1"/>
  <c r="AA31" s="1"/>
  <c r="AB31" s="1"/>
  <c r="AC31" s="1"/>
  <c r="AD31" s="1"/>
  <c r="AE31" s="1"/>
  <c r="AF31" s="1"/>
  <c r="AG31" s="1"/>
  <c r="AH31" s="1"/>
  <c r="AI31" s="1"/>
  <c r="AJ31" s="1"/>
  <c r="AK31" s="1"/>
  <c r="AL31" s="1"/>
  <c r="AM31" s="1"/>
  <c r="AN31" s="1"/>
  <c r="AO31" s="1"/>
  <c r="AP31" s="1"/>
  <c r="AQ31" s="1"/>
  <c r="AR31" s="1"/>
  <c r="AS31" s="1"/>
  <c r="AT31" s="1"/>
  <c r="AU31" s="1"/>
  <c r="AV31" s="1"/>
  <c r="BB30"/>
  <c r="BC30" s="1"/>
  <c r="BD30" s="1"/>
  <c r="BE30" s="1"/>
  <c r="BM7" i="7"/>
  <c r="BM10" s="1"/>
  <c r="BL10"/>
  <c r="BK9"/>
  <c r="BL9" s="1"/>
  <c r="BM9" s="1"/>
  <c r="BB31" i="6" l="1"/>
  <c r="BC31" s="1"/>
  <c r="BD31" s="1"/>
  <c r="BE31" s="1"/>
  <c r="BA17"/>
  <c r="E10"/>
  <c r="E11" s="1"/>
  <c r="D10"/>
  <c r="D12" s="1"/>
  <c r="D13" s="1"/>
  <c r="D15" s="1"/>
  <c r="G5"/>
  <c r="G6" s="1"/>
  <c r="E9" l="1"/>
  <c r="F10"/>
  <c r="G7"/>
  <c r="H6"/>
  <c r="I6" s="1"/>
  <c r="J6" s="1"/>
  <c r="K6" s="1"/>
  <c r="L6" s="1"/>
  <c r="M6" s="1"/>
  <c r="N6" s="1"/>
  <c r="E12"/>
  <c r="F11"/>
  <c r="H5"/>
  <c r="I5" s="1"/>
  <c r="J5" s="1"/>
  <c r="K5" s="1"/>
  <c r="L5" s="1"/>
  <c r="M5" s="1"/>
  <c r="N5" s="1"/>
  <c r="O5" s="1"/>
  <c r="P5" s="1"/>
  <c r="Q5" s="1"/>
  <c r="F9" l="1"/>
  <c r="E8"/>
  <c r="R5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AN5" s="1"/>
  <c r="AO5" s="1"/>
  <c r="AP5" s="1"/>
  <c r="AQ5" s="1"/>
  <c r="AR5" s="1"/>
  <c r="AS5" s="1"/>
  <c r="AT5" s="1"/>
  <c r="AU5" s="1"/>
  <c r="AV5" s="1"/>
  <c r="AW5" s="1"/>
  <c r="O6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AS6" s="1"/>
  <c r="AT6" s="1"/>
  <c r="G8"/>
  <c r="H7"/>
  <c r="I7" s="1"/>
  <c r="J7" s="1"/>
  <c r="K7" s="1"/>
  <c r="L7" s="1"/>
  <c r="M7" s="1"/>
  <c r="N7" s="1"/>
  <c r="O7" s="1"/>
  <c r="P7" s="1"/>
  <c r="Q7" s="1"/>
  <c r="R7" s="1"/>
  <c r="F12"/>
  <c r="E13"/>
  <c r="E6" l="1"/>
  <c r="F8"/>
  <c r="S7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  <c r="AW7" s="1"/>
  <c r="AX7" s="1"/>
  <c r="AY7" s="1"/>
  <c r="AZ7" s="1"/>
  <c r="BB5"/>
  <c r="BC5" s="1"/>
  <c r="F13"/>
  <c r="E14"/>
  <c r="G9"/>
  <c r="H8"/>
  <c r="I8" s="1"/>
  <c r="J8" s="1"/>
  <c r="K8" s="1"/>
  <c r="L8" s="1"/>
  <c r="M8" s="1"/>
  <c r="N8" s="1"/>
  <c r="BD5" l="1"/>
  <c r="F6"/>
  <c r="F7" s="1"/>
  <c r="BB7" s="1"/>
  <c r="BC7" s="1"/>
  <c r="BD7" s="1"/>
  <c r="BB6"/>
  <c r="BC6" s="1"/>
  <c r="BD6" s="1"/>
  <c r="O8"/>
  <c r="P8" s="1"/>
  <c r="Q8" s="1"/>
  <c r="R8" s="1"/>
  <c r="S8" s="1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L8" s="1"/>
  <c r="AM8" s="1"/>
  <c r="AN8" s="1"/>
  <c r="AO8" s="1"/>
  <c r="AP8" s="1"/>
  <c r="AQ8" s="1"/>
  <c r="AR8" s="1"/>
  <c r="AS8" s="1"/>
  <c r="AT8" s="1"/>
  <c r="AU8" s="1"/>
  <c r="AV8" s="1"/>
  <c r="F14"/>
  <c r="E15"/>
  <c r="H9"/>
  <c r="I9" s="1"/>
  <c r="J9" s="1"/>
  <c r="K9" s="1"/>
  <c r="L9" s="1"/>
  <c r="M9" s="1"/>
  <c r="N9" s="1"/>
  <c r="O9" s="1"/>
  <c r="P9" s="1"/>
  <c r="Q9" s="1"/>
  <c r="R9" s="1"/>
  <c r="G10"/>
  <c r="S9" l="1"/>
  <c r="T9" s="1"/>
  <c r="U9" s="1"/>
  <c r="V9" s="1"/>
  <c r="W9" s="1"/>
  <c r="X9" s="1"/>
  <c r="Y9" s="1"/>
  <c r="Z9" s="1"/>
  <c r="AA9" s="1"/>
  <c r="AB9" s="1"/>
  <c r="AC9" s="1"/>
  <c r="AD9" s="1"/>
  <c r="AE9" s="1"/>
  <c r="AF9" s="1"/>
  <c r="AG9" s="1"/>
  <c r="AH9" s="1"/>
  <c r="AI9" s="1"/>
  <c r="AJ9" s="1"/>
  <c r="AK9" s="1"/>
  <c r="AL9" s="1"/>
  <c r="AM9" s="1"/>
  <c r="AN9" s="1"/>
  <c r="AO9" s="1"/>
  <c r="AP9" s="1"/>
  <c r="AQ9" s="1"/>
  <c r="AR9" s="1"/>
  <c r="AS9" s="1"/>
  <c r="AT9" s="1"/>
  <c r="BB8"/>
  <c r="BC8" s="1"/>
  <c r="H10"/>
  <c r="I10" s="1"/>
  <c r="J10" s="1"/>
  <c r="K10" s="1"/>
  <c r="L10" s="1"/>
  <c r="G11"/>
  <c r="E16"/>
  <c r="F16" s="1"/>
  <c r="F15"/>
  <c r="M10" l="1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E10" s="1"/>
  <c r="AF10" s="1"/>
  <c r="AG10" s="1"/>
  <c r="AH10" s="1"/>
  <c r="AI10" s="1"/>
  <c r="AJ10" s="1"/>
  <c r="AK10" s="1"/>
  <c r="AL10" s="1"/>
  <c r="AM10" s="1"/>
  <c r="AN10" s="1"/>
  <c r="AO10" s="1"/>
  <c r="AP10" s="1"/>
  <c r="AQ10" s="1"/>
  <c r="AR10" s="1"/>
  <c r="AS10" s="1"/>
  <c r="AT10" s="1"/>
  <c r="AU10" s="1"/>
  <c r="AV10" s="1"/>
  <c r="BD8"/>
  <c r="BB9"/>
  <c r="BC9" s="1"/>
  <c r="BD9" s="1"/>
  <c r="H11"/>
  <c r="I11" s="1"/>
  <c r="J11" s="1"/>
  <c r="K11" s="1"/>
  <c r="L11" s="1"/>
  <c r="M11" s="1"/>
  <c r="N11" s="1"/>
  <c r="O11" s="1"/>
  <c r="P11" s="1"/>
  <c r="Q11" s="1"/>
  <c r="R11" s="1"/>
  <c r="S11" s="1"/>
  <c r="T11" s="1"/>
  <c r="G12"/>
  <c r="U11" l="1"/>
  <c r="V11" s="1"/>
  <c r="W11" s="1"/>
  <c r="X11" s="1"/>
  <c r="Y11" s="1"/>
  <c r="Z11" s="1"/>
  <c r="AA11" s="1"/>
  <c r="AB11" s="1"/>
  <c r="AC11" s="1"/>
  <c r="AD11" s="1"/>
  <c r="AE11" s="1"/>
  <c r="AF11" s="1"/>
  <c r="AG11" s="1"/>
  <c r="AH11" s="1"/>
  <c r="AI11" s="1"/>
  <c r="AJ11" s="1"/>
  <c r="AK11" s="1"/>
  <c r="AL11" s="1"/>
  <c r="AM11" s="1"/>
  <c r="AN11" s="1"/>
  <c r="AO11" s="1"/>
  <c r="AP11" s="1"/>
  <c r="BB10"/>
  <c r="BC10" s="1"/>
  <c r="BD10" s="1"/>
  <c r="G13"/>
  <c r="H12"/>
  <c r="I12" s="1"/>
  <c r="J12" s="1"/>
  <c r="K12" s="1"/>
  <c r="L12" s="1"/>
  <c r="M12" s="1"/>
  <c r="N12" s="1"/>
  <c r="O12" s="1"/>
  <c r="P12" s="1"/>
  <c r="Q12" l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AM12" s="1"/>
  <c r="AN12" s="1"/>
  <c r="AO12" s="1"/>
  <c r="AP12" s="1"/>
  <c r="AQ12" s="1"/>
  <c r="AR12" s="1"/>
  <c r="AS12" s="1"/>
  <c r="AT12" s="1"/>
  <c r="AU12" s="1"/>
  <c r="AV12" s="1"/>
  <c r="AW12" s="1"/>
  <c r="AX12" s="1"/>
  <c r="AY12" s="1"/>
  <c r="AZ12" s="1"/>
  <c r="BB11"/>
  <c r="BC11" s="1"/>
  <c r="H13"/>
  <c r="I13" s="1"/>
  <c r="J13" s="1"/>
  <c r="K13" s="1"/>
  <c r="L13" s="1"/>
  <c r="G14"/>
  <c r="M13" l="1"/>
  <c r="N13" s="1"/>
  <c r="O13" s="1"/>
  <c r="P13" s="1"/>
  <c r="Q13" s="1"/>
  <c r="R13" s="1"/>
  <c r="S13" s="1"/>
  <c r="T13" s="1"/>
  <c r="U13" s="1"/>
  <c r="V13" s="1"/>
  <c r="W13" s="1"/>
  <c r="X13" s="1"/>
  <c r="Y13" s="1"/>
  <c r="Z13" s="1"/>
  <c r="AA13" s="1"/>
  <c r="AB13" s="1"/>
  <c r="AC13" s="1"/>
  <c r="AD13" s="1"/>
  <c r="AE13" s="1"/>
  <c r="AF13" s="1"/>
  <c r="AG13" s="1"/>
  <c r="AH13" s="1"/>
  <c r="AI13" s="1"/>
  <c r="AJ13" s="1"/>
  <c r="AK13" s="1"/>
  <c r="AL13" s="1"/>
  <c r="AM13" s="1"/>
  <c r="AN13" s="1"/>
  <c r="AO13" s="1"/>
  <c r="AP13" s="1"/>
  <c r="AQ13" s="1"/>
  <c r="AR13" s="1"/>
  <c r="AS13" s="1"/>
  <c r="AT13" s="1"/>
  <c r="BD11"/>
  <c r="BB12"/>
  <c r="BC12" s="1"/>
  <c r="BD12" s="1"/>
  <c r="G15"/>
  <c r="H14"/>
  <c r="I14" s="1"/>
  <c r="J14" s="1"/>
  <c r="K14" s="1"/>
  <c r="L14" s="1"/>
  <c r="M14" s="1"/>
  <c r="N14" s="1"/>
  <c r="O14" s="1"/>
  <c r="P14" s="1"/>
  <c r="Q14" l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AJ14" s="1"/>
  <c r="AK14" s="1"/>
  <c r="AL14" s="1"/>
  <c r="AM14" s="1"/>
  <c r="AN14" s="1"/>
  <c r="AO14" s="1"/>
  <c r="AP14" s="1"/>
  <c r="BB13"/>
  <c r="BC13" s="1"/>
  <c r="G16"/>
  <c r="H16" s="1"/>
  <c r="I16" s="1"/>
  <c r="J16" s="1"/>
  <c r="K16" s="1"/>
  <c r="L16" s="1"/>
  <c r="M16" s="1"/>
  <c r="N16" s="1"/>
  <c r="O16" s="1"/>
  <c r="P16" s="1"/>
  <c r="H15"/>
  <c r="I15" s="1"/>
  <c r="J15" s="1"/>
  <c r="K15" s="1"/>
  <c r="L15" s="1"/>
  <c r="G13" i="5"/>
  <c r="Q16" i="6" l="1"/>
  <c r="R16" s="1"/>
  <c r="S16" s="1"/>
  <c r="T16" s="1"/>
  <c r="U16" s="1"/>
  <c r="V16" s="1"/>
  <c r="W16" s="1"/>
  <c r="X16" s="1"/>
  <c r="Y16" s="1"/>
  <c r="Z16" s="1"/>
  <c r="AA16" s="1"/>
  <c r="AB16" s="1"/>
  <c r="AC16" s="1"/>
  <c r="AD16" s="1"/>
  <c r="AE16" s="1"/>
  <c r="AF16" s="1"/>
  <c r="AG16" s="1"/>
  <c r="AH16" s="1"/>
  <c r="AI16" s="1"/>
  <c r="AJ16" s="1"/>
  <c r="AK16" s="1"/>
  <c r="AL16" s="1"/>
  <c r="AM16" s="1"/>
  <c r="AN16" s="1"/>
  <c r="AO16" s="1"/>
  <c r="AP16" s="1"/>
  <c r="AQ16" s="1"/>
  <c r="AR16" s="1"/>
  <c r="M15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AI15" s="1"/>
  <c r="AJ15" s="1"/>
  <c r="AK15" s="1"/>
  <c r="AL15" s="1"/>
  <c r="AM15" s="1"/>
  <c r="AN15" s="1"/>
  <c r="AO15" s="1"/>
  <c r="AP15" s="1"/>
  <c r="AQ15" s="1"/>
  <c r="AR15" s="1"/>
  <c r="AS15" s="1"/>
  <c r="AT15" s="1"/>
  <c r="AU15" s="1"/>
  <c r="AV15" s="1"/>
  <c r="BB15"/>
  <c r="BC15" s="1"/>
  <c r="BD15" s="1"/>
  <c r="BD13"/>
  <c r="BB14"/>
  <c r="BC14" s="1"/>
  <c r="BD14" s="1"/>
  <c r="BB16" l="1"/>
  <c r="BC16" s="1"/>
  <c r="BD16" l="1"/>
  <c r="BD17" s="1"/>
  <c r="BC17"/>
  <c r="AH5" i="15" l="1"/>
  <c r="AD5"/>
  <c r="AE5" s="1"/>
  <c r="AT5" i="13"/>
  <c r="AR16" i="5" l="1"/>
  <c r="AS10" i="16"/>
  <c r="D6"/>
  <c r="E6" s="1"/>
  <c r="F6" s="1"/>
  <c r="G6" s="1"/>
  <c r="H6" s="1"/>
  <c r="I6" s="1"/>
  <c r="J6" s="1"/>
  <c r="K6" s="1"/>
  <c r="L6" s="1"/>
  <c r="M6" s="1"/>
  <c r="N6" s="1"/>
  <c r="O6" s="1"/>
  <c r="E5"/>
  <c r="F5" s="1"/>
  <c r="G5" s="1"/>
  <c r="H5" s="1"/>
  <c r="I5" s="1"/>
  <c r="J5" s="1"/>
  <c r="K5" s="1"/>
  <c r="F5" i="15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E5"/>
  <c r="D5"/>
  <c r="AT6" i="16" l="1"/>
  <c r="AU6" s="1"/>
  <c r="AV6" s="1"/>
  <c r="P6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L5"/>
  <c r="M5" s="1"/>
  <c r="N5" s="1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AN5" s="1"/>
  <c r="D7"/>
  <c r="AG7" i="15"/>
  <c r="AI5"/>
  <c r="AT5" i="16" l="1"/>
  <c r="E7"/>
  <c r="F7" s="1"/>
  <c r="G7" s="1"/>
  <c r="H7" s="1"/>
  <c r="I7" s="1"/>
  <c r="J7" s="1"/>
  <c r="K7" s="1"/>
  <c r="D8"/>
  <c r="E8" s="1"/>
  <c r="F8" s="1"/>
  <c r="G8" s="1"/>
  <c r="H8" s="1"/>
  <c r="I8" s="1"/>
  <c r="J8" s="1"/>
  <c r="K8" s="1"/>
  <c r="L8" s="1"/>
  <c r="M8" s="1"/>
  <c r="N8" s="1"/>
  <c r="O8" s="1"/>
  <c r="AU5"/>
  <c r="AJ5" i="15"/>
  <c r="AJ7" s="1"/>
  <c r="AI7"/>
  <c r="AT7" i="16" l="1"/>
  <c r="AU7" s="1"/>
  <c r="AV7" s="1"/>
  <c r="L7"/>
  <c r="M7" s="1"/>
  <c r="N7" s="1"/>
  <c r="O7" s="1"/>
  <c r="P7" s="1"/>
  <c r="Q7" s="1"/>
  <c r="R7" s="1"/>
  <c r="S7" s="1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AN7" s="1"/>
  <c r="P8"/>
  <c r="Q8" s="1"/>
  <c r="R8" s="1"/>
  <c r="S8" s="1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L8" s="1"/>
  <c r="AM8" s="1"/>
  <c r="AN8" s="1"/>
  <c r="AO8" s="1"/>
  <c r="AP8" s="1"/>
  <c r="AQ8" s="1"/>
  <c r="AR8" s="1"/>
  <c r="AV5"/>
  <c r="AT8" l="1"/>
  <c r="AU8" s="1"/>
  <c r="AV8" l="1"/>
  <c r="AV10" s="1"/>
  <c r="AU10"/>
  <c r="D5" i="14"/>
  <c r="E5" s="1"/>
  <c r="G5" s="1"/>
  <c r="H5" s="1"/>
  <c r="I5" s="1"/>
  <c r="J5" s="1"/>
  <c r="K5" s="1"/>
  <c r="L5" s="1"/>
  <c r="M5" s="1"/>
  <c r="N5" s="1"/>
  <c r="O5" s="1"/>
  <c r="P5" s="1"/>
  <c r="Q5" s="1"/>
  <c r="R5" s="1"/>
  <c r="AS7" i="13"/>
  <c r="S5"/>
  <c r="T5" s="1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AN5" s="1"/>
  <c r="AO5" s="1"/>
  <c r="AP5" s="1"/>
  <c r="AQ5" s="1"/>
  <c r="R5"/>
  <c r="D5"/>
  <c r="E5" s="1"/>
  <c r="F5" s="1"/>
  <c r="G5" s="1"/>
  <c r="H5" s="1"/>
  <c r="I5" s="1"/>
  <c r="J5" s="1"/>
  <c r="K5" s="1"/>
  <c r="L5" s="1"/>
  <c r="M5" s="1"/>
  <c r="AC7" i="12"/>
  <c r="V5"/>
  <c r="W5" s="1"/>
  <c r="X5" s="1"/>
  <c r="Y5" s="1"/>
  <c r="Z5" s="1"/>
  <c r="AA5" s="1"/>
  <c r="U5"/>
  <c r="T5"/>
  <c r="S5"/>
  <c r="F5"/>
  <c r="G5" s="1"/>
  <c r="H5" s="1"/>
  <c r="I5" s="1"/>
  <c r="J5" s="1"/>
  <c r="AD5" s="1"/>
  <c r="AE5" s="1"/>
  <c r="E5"/>
  <c r="D5"/>
  <c r="Z17" i="10"/>
  <c r="E15"/>
  <c r="F15" s="1"/>
  <c r="G15" s="1"/>
  <c r="H15" s="1"/>
  <c r="I15" s="1"/>
  <c r="J15" s="1"/>
  <c r="K15" s="1"/>
  <c r="D15"/>
  <c r="F14"/>
  <c r="G14" s="1"/>
  <c r="Z9"/>
  <c r="C6"/>
  <c r="C7" s="1"/>
  <c r="D7" s="1"/>
  <c r="E7" s="1"/>
  <c r="F7" s="1"/>
  <c r="G7" s="1"/>
  <c r="H7" s="1"/>
  <c r="I7" s="1"/>
  <c r="J7" s="1"/>
  <c r="K7" s="1"/>
  <c r="D5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U5" s="1"/>
  <c r="AN16" i="9"/>
  <c r="E14"/>
  <c r="D14" s="1"/>
  <c r="C14" s="1"/>
  <c r="G13"/>
  <c r="H13" s="1"/>
  <c r="I13" s="1"/>
  <c r="J13" s="1"/>
  <c r="K13" s="1"/>
  <c r="L13" s="1"/>
  <c r="M13" s="1"/>
  <c r="F13"/>
  <c r="AN9"/>
  <c r="E7"/>
  <c r="F7" s="1"/>
  <c r="D7"/>
  <c r="H6"/>
  <c r="I6" s="1"/>
  <c r="J6" s="1"/>
  <c r="K6" s="1"/>
  <c r="L6" s="1"/>
  <c r="M6" s="1"/>
  <c r="G6"/>
  <c r="G7" s="1"/>
  <c r="H7" s="1"/>
  <c r="I7" s="1"/>
  <c r="F6"/>
  <c r="I5"/>
  <c r="J5" s="1"/>
  <c r="K5" s="1"/>
  <c r="L5" s="1"/>
  <c r="M5" s="1"/>
  <c r="N5" s="1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AO5" s="1"/>
  <c r="AP5" s="1"/>
  <c r="H5"/>
  <c r="AR16" i="8"/>
  <c r="D14"/>
  <c r="E14" s="1"/>
  <c r="F14" s="1"/>
  <c r="G14" s="1"/>
  <c r="H14" s="1"/>
  <c r="I14" s="1"/>
  <c r="J14" s="1"/>
  <c r="K14" s="1"/>
  <c r="L14" s="1"/>
  <c r="M14" s="1"/>
  <c r="H13"/>
  <c r="I13" s="1"/>
  <c r="J13" s="1"/>
  <c r="K13" s="1"/>
  <c r="L13" s="1"/>
  <c r="M13" s="1"/>
  <c r="N13" s="1"/>
  <c r="O13" s="1"/>
  <c r="P13" s="1"/>
  <c r="Q13" s="1"/>
  <c r="R13" s="1"/>
  <c r="S13" s="1"/>
  <c r="AR9"/>
  <c r="D7"/>
  <c r="E6"/>
  <c r="E7" s="1"/>
  <c r="F7" s="1"/>
  <c r="G7" s="1"/>
  <c r="H7" s="1"/>
  <c r="I7" s="1"/>
  <c r="J7" s="1"/>
  <c r="K7" s="1"/>
  <c r="L7" s="1"/>
  <c r="M7" s="1"/>
  <c r="D6"/>
  <c r="G5"/>
  <c r="H5" s="1"/>
  <c r="I5" s="1"/>
  <c r="J5" s="1"/>
  <c r="K5" s="1"/>
  <c r="L5" s="1"/>
  <c r="M5" s="1"/>
  <c r="F5"/>
  <c r="G14" i="5"/>
  <c r="H14" s="1"/>
  <c r="I14" s="1"/>
  <c r="J14" s="1"/>
  <c r="K14" s="1"/>
  <c r="L14" s="1"/>
  <c r="M14" s="1"/>
  <c r="F14"/>
  <c r="H13"/>
  <c r="I13" s="1"/>
  <c r="J13" s="1"/>
  <c r="K13" s="1"/>
  <c r="L13" s="1"/>
  <c r="M13" s="1"/>
  <c r="N13" s="1"/>
  <c r="O13" s="1"/>
  <c r="P13" s="1"/>
  <c r="Q13" s="1"/>
  <c r="AR9"/>
  <c r="F7"/>
  <c r="G7" s="1"/>
  <c r="H7" s="1"/>
  <c r="I7" s="1"/>
  <c r="J7" s="1"/>
  <c r="K7" s="1"/>
  <c r="L7" s="1"/>
  <c r="M7" s="1"/>
  <c r="G6"/>
  <c r="H6" s="1"/>
  <c r="I6" s="1"/>
  <c r="J6" s="1"/>
  <c r="K6" s="1"/>
  <c r="L6" s="1"/>
  <c r="M6" s="1"/>
  <c r="N6" s="1"/>
  <c r="O6" s="1"/>
  <c r="P6" s="1"/>
  <c r="Q6" s="1"/>
  <c r="F6"/>
  <c r="G5"/>
  <c r="H5" s="1"/>
  <c r="I5" s="1"/>
  <c r="J5" s="1"/>
  <c r="K5" s="1"/>
  <c r="L5" s="1"/>
  <c r="M5" s="1"/>
  <c r="AR17" i="3"/>
  <c r="B17"/>
  <c r="C15"/>
  <c r="D15" s="1"/>
  <c r="E15" s="1"/>
  <c r="F15" s="1"/>
  <c r="G15" s="1"/>
  <c r="H15" s="1"/>
  <c r="I15" s="1"/>
  <c r="J15" s="1"/>
  <c r="K15" s="1"/>
  <c r="L15" s="1"/>
  <c r="M15" s="1"/>
  <c r="N15" s="1"/>
  <c r="O15" s="1"/>
  <c r="P15" s="1"/>
  <c r="Q15" s="1"/>
  <c r="D14"/>
  <c r="E14" s="1"/>
  <c r="F14" s="1"/>
  <c r="G14" s="1"/>
  <c r="H14" s="1"/>
  <c r="I14" s="1"/>
  <c r="J14" s="1"/>
  <c r="K14" s="1"/>
  <c r="L14" s="1"/>
  <c r="M14" s="1"/>
  <c r="AR10"/>
  <c r="B10"/>
  <c r="D7"/>
  <c r="E6"/>
  <c r="E7" s="1"/>
  <c r="F7" s="1"/>
  <c r="G7" s="1"/>
  <c r="H7" s="1"/>
  <c r="I7" s="1"/>
  <c r="J7" s="1"/>
  <c r="K7" s="1"/>
  <c r="L7" s="1"/>
  <c r="M7" s="1"/>
  <c r="F5"/>
  <c r="G5" s="1"/>
  <c r="H5" s="1"/>
  <c r="I5" s="1"/>
  <c r="J5" s="1"/>
  <c r="K5" s="1"/>
  <c r="L5" s="1"/>
  <c r="M5" s="1"/>
  <c r="AU18" i="1"/>
  <c r="E15"/>
  <c r="E16" s="1"/>
  <c r="F16" s="1"/>
  <c r="G16" s="1"/>
  <c r="H16" s="1"/>
  <c r="I16" s="1"/>
  <c r="J16" s="1"/>
  <c r="K16" s="1"/>
  <c r="L16" s="1"/>
  <c r="M16" s="1"/>
  <c r="N16" s="1"/>
  <c r="O16" s="1"/>
  <c r="P16" s="1"/>
  <c r="Q16" s="1"/>
  <c r="R16" s="1"/>
  <c r="S16" s="1"/>
  <c r="F14"/>
  <c r="G14" s="1"/>
  <c r="H14" s="1"/>
  <c r="I14" s="1"/>
  <c r="J14" s="1"/>
  <c r="K14" s="1"/>
  <c r="L14" s="1"/>
  <c r="M14" s="1"/>
  <c r="N14" s="1"/>
  <c r="O14" s="1"/>
  <c r="AU10"/>
  <c r="F9"/>
  <c r="G9" s="1"/>
  <c r="H9" s="1"/>
  <c r="I9" s="1"/>
  <c r="J9" s="1"/>
  <c r="K9" s="1"/>
  <c r="F8"/>
  <c r="G8" s="1"/>
  <c r="H8" s="1"/>
  <c r="I8" s="1"/>
  <c r="J8" s="1"/>
  <c r="K8" s="1"/>
  <c r="L8" s="1"/>
  <c r="M8" s="1"/>
  <c r="N8" s="1"/>
  <c r="O8" s="1"/>
  <c r="F7"/>
  <c r="G7" s="1"/>
  <c r="H7" s="1"/>
  <c r="I7" s="1"/>
  <c r="J7" s="1"/>
  <c r="K7" s="1"/>
  <c r="L7" s="1"/>
  <c r="M7" s="1"/>
  <c r="N7" s="1"/>
  <c r="O7" s="1"/>
  <c r="P7" s="1"/>
  <c r="Q7" s="1"/>
  <c r="R7" s="1"/>
  <c r="S7" s="1"/>
  <c r="H6"/>
  <c r="I6" s="1"/>
  <c r="J6" s="1"/>
  <c r="K6" s="1"/>
  <c r="L6" s="1"/>
  <c r="M6" s="1"/>
  <c r="N6" s="1"/>
  <c r="O6" s="1"/>
  <c r="G6"/>
  <c r="H5"/>
  <c r="I5" s="1"/>
  <c r="J5" s="1"/>
  <c r="K5" s="1"/>
  <c r="L5" s="1"/>
  <c r="M5" s="1"/>
  <c r="N5" s="1"/>
  <c r="O5" s="1"/>
  <c r="P5" s="1"/>
  <c r="Q5" s="1"/>
  <c r="R5" s="1"/>
  <c r="S5" s="1"/>
  <c r="D6" i="10" l="1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F14" i="9"/>
  <c r="G14" s="1"/>
  <c r="H14" s="1"/>
  <c r="I14" s="1"/>
  <c r="J14" s="1"/>
  <c r="K14" s="1"/>
  <c r="L14" s="1"/>
  <c r="M14" s="1"/>
  <c r="N14" s="1"/>
  <c r="O14" s="1"/>
  <c r="P14" s="1"/>
  <c r="Q14" s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F6" i="8"/>
  <c r="G6" s="1"/>
  <c r="H6" s="1"/>
  <c r="I6" s="1"/>
  <c r="J6" s="1"/>
  <c r="K6" s="1"/>
  <c r="L6" s="1"/>
  <c r="M6" s="1"/>
  <c r="N6" s="1"/>
  <c r="O6" s="1"/>
  <c r="P6" s="1"/>
  <c r="Q6" s="1"/>
  <c r="AS13" i="5"/>
  <c r="S5" i="14"/>
  <c r="T5" s="1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AN5" s="1"/>
  <c r="C7" s="1"/>
  <c r="D7" s="1"/>
  <c r="E7" s="1"/>
  <c r="G7" s="1"/>
  <c r="H7" s="1"/>
  <c r="I7" s="1"/>
  <c r="J7" s="1"/>
  <c r="AP5"/>
  <c r="F6" i="3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D15" i="1"/>
  <c r="C15" s="1"/>
  <c r="F15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AI15" s="1"/>
  <c r="AU5" i="13"/>
  <c r="AE7" i="12"/>
  <c r="AF5"/>
  <c r="AF7" s="1"/>
  <c r="L7" i="10"/>
  <c r="M7" s="1"/>
  <c r="N7" s="1"/>
  <c r="O7" s="1"/>
  <c r="P7" s="1"/>
  <c r="Q7" s="1"/>
  <c r="R7" s="1"/>
  <c r="S7" s="1"/>
  <c r="T7" s="1"/>
  <c r="U7" s="1"/>
  <c r="AA7" s="1"/>
  <c r="AB7" s="1"/>
  <c r="AC7" s="1"/>
  <c r="H14"/>
  <c r="I14" s="1"/>
  <c r="J14" s="1"/>
  <c r="K14" s="1"/>
  <c r="L14" s="1"/>
  <c r="M14" s="1"/>
  <c r="N14" s="1"/>
  <c r="O14" s="1"/>
  <c r="P14" s="1"/>
  <c r="Q14" s="1"/>
  <c r="R14" s="1"/>
  <c r="S14" s="1"/>
  <c r="T14" s="1"/>
  <c r="U14" s="1"/>
  <c r="V14" s="1"/>
  <c r="W14" s="1"/>
  <c r="L15"/>
  <c r="M15" s="1"/>
  <c r="N15" s="1"/>
  <c r="O15" s="1"/>
  <c r="P15" s="1"/>
  <c r="Q15" s="1"/>
  <c r="R15" s="1"/>
  <c r="S15" s="1"/>
  <c r="T15" s="1"/>
  <c r="U15" s="1"/>
  <c r="V15" s="1"/>
  <c r="W15" s="1"/>
  <c r="AA15" s="1"/>
  <c r="AB15" s="1"/>
  <c r="AC15" s="1"/>
  <c r="AA5"/>
  <c r="AB5" s="1"/>
  <c r="N13" i="9"/>
  <c r="O13" s="1"/>
  <c r="P13" s="1"/>
  <c r="Q13" s="1"/>
  <c r="R13" s="1"/>
  <c r="S13" s="1"/>
  <c r="T13" s="1"/>
  <c r="U13" s="1"/>
  <c r="V13" s="1"/>
  <c r="W13" s="1"/>
  <c r="X13" s="1"/>
  <c r="Y13" s="1"/>
  <c r="Z13" s="1"/>
  <c r="AA13" s="1"/>
  <c r="AB13" s="1"/>
  <c r="AC13" s="1"/>
  <c r="AD13" s="1"/>
  <c r="AE13" s="1"/>
  <c r="J7"/>
  <c r="K7" s="1"/>
  <c r="L7" s="1"/>
  <c r="M7" s="1"/>
  <c r="N7" s="1"/>
  <c r="O7" s="1"/>
  <c r="P7" s="1"/>
  <c r="Q7" s="1"/>
  <c r="R7" s="1"/>
  <c r="S7" s="1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Q5"/>
  <c r="N6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R6" i="8"/>
  <c r="S6" s="1"/>
  <c r="T6" s="1"/>
  <c r="U6" s="1"/>
  <c r="V6" s="1"/>
  <c r="W6" s="1"/>
  <c r="X6" s="1"/>
  <c r="Y6" s="1"/>
  <c r="Z6" s="1"/>
  <c r="AA6" s="1"/>
  <c r="AB6" s="1"/>
  <c r="AC6" s="1"/>
  <c r="AD6" s="1"/>
  <c r="N14"/>
  <c r="O14" s="1"/>
  <c r="P14" s="1"/>
  <c r="Q14" s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AJ14" s="1"/>
  <c r="AK14" s="1"/>
  <c r="AS7"/>
  <c r="AT7" s="1"/>
  <c r="AU7" s="1"/>
  <c r="N7"/>
  <c r="O7" s="1"/>
  <c r="P7" s="1"/>
  <c r="Q7" s="1"/>
  <c r="R7" s="1"/>
  <c r="S7" s="1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T13"/>
  <c r="U13" s="1"/>
  <c r="V13" s="1"/>
  <c r="W13" s="1"/>
  <c r="X13" s="1"/>
  <c r="Y13" s="1"/>
  <c r="Z13" s="1"/>
  <c r="AA13" s="1"/>
  <c r="AB13" s="1"/>
  <c r="AC13" s="1"/>
  <c r="AD13" s="1"/>
  <c r="AE13" s="1"/>
  <c r="AF13" s="1"/>
  <c r="AG13" s="1"/>
  <c r="AS13" s="1"/>
  <c r="AT13" s="1"/>
  <c r="N5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S5" i="5"/>
  <c r="AT5" s="1"/>
  <c r="N5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AN5" s="1"/>
  <c r="AO5" s="1"/>
  <c r="AP5" s="1"/>
  <c r="AQ5" s="1"/>
  <c r="N14"/>
  <c r="O14" s="1"/>
  <c r="P14" s="1"/>
  <c r="Q14" s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R6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N7"/>
  <c r="R13"/>
  <c r="S13" s="1"/>
  <c r="T13" s="1"/>
  <c r="U13" s="1"/>
  <c r="V13" s="1"/>
  <c r="W13" s="1"/>
  <c r="X13" s="1"/>
  <c r="Y13" s="1"/>
  <c r="Z13" s="1"/>
  <c r="AA13" s="1"/>
  <c r="AB13" s="1"/>
  <c r="AC13" s="1"/>
  <c r="AD13" s="1"/>
  <c r="AE13" s="1"/>
  <c r="AF13" s="1"/>
  <c r="AG13" s="1"/>
  <c r="AH13" s="1"/>
  <c r="AI13" s="1"/>
  <c r="AJ13" s="1"/>
  <c r="AK13" s="1"/>
  <c r="AL13" s="1"/>
  <c r="AM13" s="1"/>
  <c r="N5" i="3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N14"/>
  <c r="O14" s="1"/>
  <c r="P14" s="1"/>
  <c r="Q14" s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AJ14" s="1"/>
  <c r="AK14" s="1"/>
  <c r="AL14" s="1"/>
  <c r="AM14" s="1"/>
  <c r="AN14" s="1"/>
  <c r="AO14" s="1"/>
  <c r="N7"/>
  <c r="O7" s="1"/>
  <c r="P7" s="1"/>
  <c r="Q7" s="1"/>
  <c r="R7" s="1"/>
  <c r="S7" s="1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AN7" s="1"/>
  <c r="AO7" s="1"/>
  <c r="R15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S15" s="1"/>
  <c r="AT15" s="1"/>
  <c r="AU15" s="1"/>
  <c r="P8" i="1"/>
  <c r="Q8" s="1"/>
  <c r="R8" s="1"/>
  <c r="S8" s="1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L8" s="1"/>
  <c r="AM8" s="1"/>
  <c r="AN8" s="1"/>
  <c r="AO8" s="1"/>
  <c r="AP8" s="1"/>
  <c r="AQ8" s="1"/>
  <c r="T16"/>
  <c r="U16" s="1"/>
  <c r="V16" s="1"/>
  <c r="W16" s="1"/>
  <c r="X16" s="1"/>
  <c r="Y16" s="1"/>
  <c r="Z16" s="1"/>
  <c r="AA16" s="1"/>
  <c r="AB16" s="1"/>
  <c r="AC16" s="1"/>
  <c r="AD16" s="1"/>
  <c r="AE16" s="1"/>
  <c r="AF16" s="1"/>
  <c r="AG16" s="1"/>
  <c r="AH16" s="1"/>
  <c r="AI16" s="1"/>
  <c r="AV16" s="1"/>
  <c r="AW16" s="1"/>
  <c r="AX16" s="1"/>
  <c r="T5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L9"/>
  <c r="M9" s="1"/>
  <c r="N9" s="1"/>
  <c r="O9" s="1"/>
  <c r="P9" s="1"/>
  <c r="Q9" s="1"/>
  <c r="R9" s="1"/>
  <c r="S9" s="1"/>
  <c r="T9" s="1"/>
  <c r="U9" s="1"/>
  <c r="V9" s="1"/>
  <c r="W9" s="1"/>
  <c r="X9" s="1"/>
  <c r="Y9" s="1"/>
  <c r="Z9" s="1"/>
  <c r="AA9" s="1"/>
  <c r="AB9" s="1"/>
  <c r="AC9" s="1"/>
  <c r="AD9" s="1"/>
  <c r="AE9" s="1"/>
  <c r="AF9" s="1"/>
  <c r="AG9" s="1"/>
  <c r="AH9" s="1"/>
  <c r="AI9" s="1"/>
  <c r="P6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V7"/>
  <c r="AW7" s="1"/>
  <c r="AX7" s="1"/>
  <c r="T7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P14"/>
  <c r="Q14" s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AJ14" s="1"/>
  <c r="AK14" s="1"/>
  <c r="AL14" s="1"/>
  <c r="AM14" s="1"/>
  <c r="AN14" s="1"/>
  <c r="AO14" s="1"/>
  <c r="AA6" i="10" l="1"/>
  <c r="AB6" s="1"/>
  <c r="AC6" s="1"/>
  <c r="AF6" i="8"/>
  <c r="AG6" s="1"/>
  <c r="AH6" s="1"/>
  <c r="AI6" s="1"/>
  <c r="AJ6" s="1"/>
  <c r="AK6" s="1"/>
  <c r="AL6" s="1"/>
  <c r="AM6" s="1"/>
  <c r="AS6" s="1"/>
  <c r="AT6" s="1"/>
  <c r="AU6" s="1"/>
  <c r="AE6"/>
  <c r="AS5"/>
  <c r="AT5" s="1"/>
  <c r="AT9" s="1"/>
  <c r="AV8" i="1"/>
  <c r="AW8" s="1"/>
  <c r="AX8" s="1"/>
  <c r="AV15"/>
  <c r="AW15" s="1"/>
  <c r="AX15" s="1"/>
  <c r="K7" i="14"/>
  <c r="L7" s="1"/>
  <c r="M7" s="1"/>
  <c r="N7" s="1"/>
  <c r="O7" s="1"/>
  <c r="P7" s="1"/>
  <c r="Q7" s="1"/>
  <c r="R7" s="1"/>
  <c r="S7" s="1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P7"/>
  <c r="AP8" s="1"/>
  <c r="O7" i="5"/>
  <c r="P7" s="1"/>
  <c r="Q7" s="1"/>
  <c r="R7" s="1"/>
  <c r="S7" s="1"/>
  <c r="T7" s="1"/>
  <c r="U7" s="1"/>
  <c r="V7" s="1"/>
  <c r="W7" s="1"/>
  <c r="X7" s="1"/>
  <c r="Y7" s="1"/>
  <c r="AO7" i="9"/>
  <c r="AP7" s="1"/>
  <c r="AQ7" s="1"/>
  <c r="AO14"/>
  <c r="AP14" s="1"/>
  <c r="AQ14" s="1"/>
  <c r="AS7" i="3"/>
  <c r="AT7" s="1"/>
  <c r="AU7" s="1"/>
  <c r="AS6"/>
  <c r="AT6" s="1"/>
  <c r="AU6" s="1"/>
  <c r="AU7" i="13"/>
  <c r="AV5"/>
  <c r="AV7" s="1"/>
  <c r="AC5" i="10"/>
  <c r="AA14"/>
  <c r="AB14" s="1"/>
  <c r="AO6" i="9"/>
  <c r="AP6" s="1"/>
  <c r="AO13"/>
  <c r="AP13" s="1"/>
  <c r="AU5" i="8"/>
  <c r="AS14"/>
  <c r="AT14" s="1"/>
  <c r="AU14" s="1"/>
  <c r="AU13"/>
  <c r="AU5" i="5"/>
  <c r="AT13"/>
  <c r="AT16" s="1"/>
  <c r="AS6"/>
  <c r="AT6" s="1"/>
  <c r="AU6" s="1"/>
  <c r="AS14"/>
  <c r="AT14" s="1"/>
  <c r="AU14" s="1"/>
  <c r="AS14" i="3"/>
  <c r="AT14" s="1"/>
  <c r="AS5"/>
  <c r="AT5" s="1"/>
  <c r="AV5" i="1"/>
  <c r="AW5" s="1"/>
  <c r="AV14"/>
  <c r="AW14" s="1"/>
  <c r="AV6"/>
  <c r="AW6" s="1"/>
  <c r="AX6" s="1"/>
  <c r="AV9"/>
  <c r="AW9" s="1"/>
  <c r="AX9" s="1"/>
  <c r="AB9" i="10" l="1"/>
  <c r="AC9"/>
  <c r="AU16" i="8"/>
  <c r="Z7" i="5"/>
  <c r="AA7" s="1"/>
  <c r="AB7" s="1"/>
  <c r="AC7" s="1"/>
  <c r="AD7" s="1"/>
  <c r="AE7" s="1"/>
  <c r="AF7" s="1"/>
  <c r="AG7" s="1"/>
  <c r="AS7" s="1"/>
  <c r="AT7" s="1"/>
  <c r="AU9" i="8"/>
  <c r="AT16"/>
  <c r="AB17" i="10"/>
  <c r="AC14"/>
  <c r="AC17" s="1"/>
  <c r="AQ6" i="9"/>
  <c r="AQ9" s="1"/>
  <c r="AP9"/>
  <c r="AP16"/>
  <c r="AQ13"/>
  <c r="AQ16" s="1"/>
  <c r="AU13" i="5"/>
  <c r="AU16" s="1"/>
  <c r="AT10" i="3"/>
  <c r="AU5"/>
  <c r="AU10" s="1"/>
  <c r="AT17"/>
  <c r="AU14"/>
  <c r="AU17" s="1"/>
  <c r="AX14" i="1"/>
  <c r="AX18" s="1"/>
  <c r="AW18"/>
  <c r="AW10"/>
  <c r="AX5"/>
  <c r="AX10" s="1"/>
  <c r="AU7" i="5" l="1"/>
  <c r="AU9" s="1"/>
  <c r="AT9"/>
</calcChain>
</file>

<file path=xl/sharedStrings.xml><?xml version="1.0" encoding="utf-8"?>
<sst xmlns="http://schemas.openxmlformats.org/spreadsheetml/2006/main" count="2297" uniqueCount="162">
  <si>
    <t>СВОДНОЕ  РАСПИСАНИЕ ПО МАРШРУТУ №1</t>
  </si>
  <si>
    <t>(рабочии дни)</t>
  </si>
  <si>
    <t>на 2014г</t>
  </si>
  <si>
    <t xml:space="preserve">Т.обор =  98мин. </t>
  </si>
  <si>
    <t>Lобор = 28,5км.</t>
  </si>
  <si>
    <t>номер выхода</t>
  </si>
  <si>
    <t>интервал</t>
  </si>
  <si>
    <t>рейсы</t>
  </si>
  <si>
    <t>время линейн.</t>
  </si>
  <si>
    <t>время нарядн.</t>
  </si>
  <si>
    <t>УПК</t>
  </si>
  <si>
    <t>Кр.Аб</t>
  </si>
  <si>
    <t>Мост.</t>
  </si>
  <si>
    <t>1м.з</t>
  </si>
  <si>
    <t>2м.з</t>
  </si>
  <si>
    <t>3м.з</t>
  </si>
  <si>
    <t>4м.з</t>
  </si>
  <si>
    <t>5м.з</t>
  </si>
  <si>
    <t>СВОДНОЕ  РАСПИСАНИЕ ПО МАРШРУТУ №1а</t>
  </si>
  <si>
    <t>всего</t>
  </si>
  <si>
    <t>м.з.</t>
  </si>
  <si>
    <t>(выходные дни)</t>
  </si>
  <si>
    <t>СВОДНОЕ  РАСПИСАНИЕ ПО МАРШРУТУ №2</t>
  </si>
  <si>
    <t xml:space="preserve">Т.обор =  103мин.; 78мин. </t>
  </si>
  <si>
    <t>Lобор = 31,0км.; 22км.</t>
  </si>
  <si>
    <t>наименование остановочных пунктов</t>
  </si>
  <si>
    <t>Пол.</t>
  </si>
  <si>
    <t>Кон. З</t>
  </si>
  <si>
    <t xml:space="preserve"> Скл</t>
  </si>
  <si>
    <t>СВОДНОЕ  РАСПИСАНИЕ ПО МАРШРУТУ №3</t>
  </si>
  <si>
    <t xml:space="preserve">Т.обор =  72мин. </t>
  </si>
  <si>
    <t>Lобор = 19,0км.</t>
  </si>
  <si>
    <t>Набер.</t>
  </si>
  <si>
    <t>Р.Сев.</t>
  </si>
  <si>
    <t>6м.з</t>
  </si>
  <si>
    <t>СВОДНОЕ  РАСПИСАНИЕ ПО МАРШРУТУ №4</t>
  </si>
  <si>
    <t xml:space="preserve">Т.обор =  93мин. </t>
  </si>
  <si>
    <t>Lобор = 25км.</t>
  </si>
  <si>
    <t>Меб.ф</t>
  </si>
  <si>
    <t>Кр.Аб.</t>
  </si>
  <si>
    <t>СВОДНОЕ  РАСПИСАНИЕ ПО МАРШРУТУ №5</t>
  </si>
  <si>
    <t>(рабочии, выходные дни)</t>
  </si>
  <si>
    <t xml:space="preserve">Т.обор =  83мин. </t>
  </si>
  <si>
    <t>Lобор = 25,0км.</t>
  </si>
  <si>
    <t>А.вок</t>
  </si>
  <si>
    <t>Н.Сог</t>
  </si>
  <si>
    <t>Школ</t>
  </si>
  <si>
    <t>Примечание:</t>
  </si>
  <si>
    <t>СВОДНОЕ  РАСПИСАНИЕ ПО МАРШРУТУ №5а</t>
  </si>
  <si>
    <t xml:space="preserve">Т.обор =  70 мин. </t>
  </si>
  <si>
    <t>Lобор = 21,0км.</t>
  </si>
  <si>
    <t>Р.Сев</t>
  </si>
  <si>
    <t>СВОДНОЕ  РАСПИСАНИЕ ПО МАРШРУТУ №6</t>
  </si>
  <si>
    <t xml:space="preserve">Т.обор =  96мин. </t>
  </si>
  <si>
    <t>Lобор = 28,0км.</t>
  </si>
  <si>
    <t>В.ч</t>
  </si>
  <si>
    <t>СВОДНОЕ  РАСПИСАНИЕ ПО МАРШРУТУ №7</t>
  </si>
  <si>
    <t xml:space="preserve">Т.обор =  110мин. </t>
  </si>
  <si>
    <t>Lобор = 32,5км.</t>
  </si>
  <si>
    <t>Мех.з</t>
  </si>
  <si>
    <t>Ваг.м</t>
  </si>
  <si>
    <t>Мол.</t>
  </si>
  <si>
    <t>СВОДНОЕ  РАСПИСАНИЕ ПО МАРШРУТУ №9</t>
  </si>
  <si>
    <t xml:space="preserve">Т.обор = 84мин. </t>
  </si>
  <si>
    <t>Lобор = 26,0км.</t>
  </si>
  <si>
    <t>СВОДНОЕ  РАСПИСАНИЕ ПО МАРШРУТУ №17</t>
  </si>
  <si>
    <t>Lобор = 12,3км.</t>
  </si>
  <si>
    <t>Ск.Аб.</t>
  </si>
  <si>
    <t>р.Сев</t>
  </si>
  <si>
    <t>СВОДНОЕ  РАСПИСАНИЕ ПО МАРШРУТУ №20</t>
  </si>
  <si>
    <t xml:space="preserve">Т.обор =  66 мин. </t>
  </si>
  <si>
    <t>Lобор = 16,5км.</t>
  </si>
  <si>
    <t>Энерг</t>
  </si>
  <si>
    <t>обед, отстой</t>
  </si>
  <si>
    <t>СВОДНОЕ  РАСПИСАНИЕ ПО МАРШРУТУ №22</t>
  </si>
  <si>
    <t xml:space="preserve">Т.обор = 86 мин. </t>
  </si>
  <si>
    <t>Рубл</t>
  </si>
  <si>
    <t>З/зер</t>
  </si>
  <si>
    <t>обед</t>
  </si>
  <si>
    <t>СВОДНОЕ    РАСПИСАНИЕ  ПО  МАРШРУТУ №24</t>
  </si>
  <si>
    <t xml:space="preserve">Т.обор =  38мин. </t>
  </si>
  <si>
    <t>Lобор = 13км.</t>
  </si>
  <si>
    <t xml:space="preserve"> (кроме воскресенья и праздничных дней)</t>
  </si>
  <si>
    <t xml:space="preserve">                                                                                                                                                                                   наименование остановочных пунктов</t>
  </si>
  <si>
    <t>Орб</t>
  </si>
  <si>
    <t>Мост</t>
  </si>
  <si>
    <t>Н.сог</t>
  </si>
  <si>
    <t>19/38</t>
  </si>
  <si>
    <t>2-я смена</t>
  </si>
  <si>
    <t xml:space="preserve">Выделеное серым цветом и подчёркиванием - время обеденного перерыва </t>
  </si>
  <si>
    <t>1.</t>
  </si>
  <si>
    <t>2.</t>
  </si>
  <si>
    <t>Учебно производственный комбинат</t>
  </si>
  <si>
    <t>Мостоотряд</t>
  </si>
  <si>
    <t>Красный Абакан</t>
  </si>
  <si>
    <t>3.</t>
  </si>
  <si>
    <t>Выход по муниципальному заказу</t>
  </si>
  <si>
    <t>Остановка "Полярная"</t>
  </si>
  <si>
    <t>Контейнерный завод</t>
  </si>
  <si>
    <t>Остановка "ул. Складская"</t>
  </si>
  <si>
    <t>ул.Набережная</t>
  </si>
  <si>
    <t>Рынок "Северный</t>
  </si>
  <si>
    <t>Мебельная фабрика</t>
  </si>
  <si>
    <t>4.</t>
  </si>
  <si>
    <t xml:space="preserve">муниципальный заказ - начало работы, окончание работы, сход на обед, выход с обеда - через остановочный пункт УПК. </t>
  </si>
  <si>
    <t>вых.1</t>
  </si>
  <si>
    <t>Автовокзал</t>
  </si>
  <si>
    <t>Нижняя Согра</t>
  </si>
  <si>
    <t>Школа №21</t>
  </si>
  <si>
    <t xml:space="preserve"> "Мостоотряд - Красный Абакан"</t>
  </si>
  <si>
    <t>"ул.Полярная - ул.Заводская"</t>
  </si>
  <si>
    <t>"ул.Полярная - Контейнерный завод /ул.Заводская"</t>
  </si>
  <si>
    <t>"Рынок "Северный" - Набережная"</t>
  </si>
  <si>
    <t>"Мебельная фабрика - Красный Абакан"</t>
  </si>
  <si>
    <t>"Нижняя Согра - Школа №21"</t>
  </si>
  <si>
    <t>"Нижняя Согра - Рынок "Северный"</t>
  </si>
  <si>
    <t>"ул.Полярная - Войсковая часть"</t>
  </si>
  <si>
    <t>Войсковая часть</t>
  </si>
  <si>
    <t>"Мехзавод -Абаканвагонмаш"</t>
  </si>
  <si>
    <t>"Мехзавод -пос.Молодёжный"</t>
  </si>
  <si>
    <t>Механический завод</t>
  </si>
  <si>
    <t>ОАО "Абаканвагонмаш"</t>
  </si>
  <si>
    <t>пос.Молодёжный</t>
  </si>
  <si>
    <t>"Рынок "Северный" - Контейнерный завод"</t>
  </si>
  <si>
    <t>Спорткомплекс "Абакан"</t>
  </si>
  <si>
    <t xml:space="preserve"> "УПК - ул.Заводская"</t>
  </si>
  <si>
    <t>"Спорткомплекс "Абакан" - ул.Рублёва"</t>
  </si>
  <si>
    <t>Заготзерно</t>
  </si>
  <si>
    <t>ул.Рублёва</t>
  </si>
  <si>
    <t>Пол</t>
  </si>
  <si>
    <t>Энерг.</t>
  </si>
  <si>
    <t>" Дачи Орбита" - Нижня Согра"</t>
  </si>
  <si>
    <t>дачи "Орбита"</t>
  </si>
  <si>
    <t>" Дачи Орбита" - УПК"</t>
  </si>
  <si>
    <t>СВОДНОЕ  РАСПИСАНИЕ ПО МАРШРУТУ №57</t>
  </si>
  <si>
    <t>Lобор = 28,6км.</t>
  </si>
  <si>
    <t xml:space="preserve">Т.обор = 55 мин. </t>
  </si>
  <si>
    <t>пос.Энергетиков</t>
  </si>
  <si>
    <t>Комерческий выход</t>
  </si>
  <si>
    <t xml:space="preserve">Т.обор =  46 мин. </t>
  </si>
  <si>
    <r>
      <t>"</t>
    </r>
    <r>
      <rPr>
        <b/>
        <sz val="11"/>
        <color theme="1"/>
        <rFont val="Times New Roman"/>
        <family val="1"/>
        <charset val="204"/>
        <scheme val="minor"/>
      </rPr>
      <t>Спорткомплекс "Абакан" - рынок "Северный""</t>
    </r>
  </si>
  <si>
    <t>Время отправления с остановочного пункта</t>
  </si>
  <si>
    <t>на 2015г</t>
  </si>
  <si>
    <t>с 01.05 по 31.09.2015</t>
  </si>
  <si>
    <t xml:space="preserve">Т.обор =  90мин. </t>
  </si>
  <si>
    <t>на 2015 год</t>
  </si>
  <si>
    <t>V=</t>
  </si>
  <si>
    <t>1 м.з</t>
  </si>
  <si>
    <t>2 м.з</t>
  </si>
  <si>
    <t>4 м.з</t>
  </si>
  <si>
    <t>5 м.з</t>
  </si>
  <si>
    <t>6 м.з</t>
  </si>
  <si>
    <t>"Спорткомплекс "Абакан"  - Красный Абакан"</t>
  </si>
  <si>
    <t>Lобор = 26,7км.</t>
  </si>
  <si>
    <t xml:space="preserve">с 01.01  по 30.06.15 г. и с 01.09.15 по 31.12.15 г. </t>
  </si>
  <si>
    <t>3 ком.</t>
  </si>
  <si>
    <t>с 01.01.2015 по 30.04.2015 и с 01.10.2015 по 31.12.2015г.</t>
  </si>
  <si>
    <t>с 01.05.2015 по 31.09.2015</t>
  </si>
  <si>
    <t>с 01.01.2015 по  31.12.2015г.</t>
  </si>
  <si>
    <t>с 19.01  по 31.12.15г.</t>
  </si>
  <si>
    <t>3 м.з.</t>
  </si>
  <si>
    <t>4 ком.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</si>
</sst>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0.0"/>
  </numFmts>
  <fonts count="26">
    <font>
      <sz val="11"/>
      <color theme="1"/>
      <name val="Times New Roman"/>
      <family val="2"/>
      <charset val="204"/>
      <scheme val="minor"/>
    </font>
    <font>
      <sz val="12"/>
      <color theme="1"/>
      <name val="Times New Roman"/>
      <family val="2"/>
      <charset val="204"/>
      <scheme val="minor"/>
    </font>
    <font>
      <b/>
      <sz val="12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2"/>
      <charset val="204"/>
    </font>
    <font>
      <u/>
      <sz val="12"/>
      <color theme="1"/>
      <name val="Times New Roman"/>
      <family val="2"/>
      <charset val="204"/>
      <scheme val="minor"/>
    </font>
    <font>
      <sz val="12"/>
      <name val="Times New Roman"/>
      <family val="1"/>
      <charset val="204"/>
    </font>
    <font>
      <u/>
      <sz val="12"/>
      <name val="Times New Roman"/>
      <family val="2"/>
      <charset val="204"/>
    </font>
    <font>
      <b/>
      <sz val="12"/>
      <color theme="1"/>
      <name val="Times New Roman"/>
      <family val="2"/>
      <charset val="204"/>
      <scheme val="minor"/>
    </font>
    <font>
      <sz val="12"/>
      <name val="Times New Roman"/>
      <family val="2"/>
      <charset val="204"/>
      <scheme val="minor"/>
    </font>
    <font>
      <u/>
      <sz val="11"/>
      <color theme="1"/>
      <name val="Times New Roman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2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u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theme="1"/>
      <name val="Times New Roman"/>
      <family val="2"/>
      <charset val="204"/>
    </font>
    <font>
      <b/>
      <sz val="12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color rgb="FFFF0000"/>
      <name val="Times New Roman"/>
      <family val="2"/>
      <charset val="204"/>
      <scheme val="minor"/>
    </font>
    <font>
      <b/>
      <sz val="12"/>
      <color rgb="FFFF0000"/>
      <name val="Times New Roman"/>
      <family val="1"/>
      <charset val="204"/>
      <scheme val="minor"/>
    </font>
    <font>
      <sz val="12"/>
      <color rgb="FF00B0F0"/>
      <name val="Times New Roman"/>
      <family val="2"/>
      <charset val="204"/>
      <scheme val="minor"/>
    </font>
    <font>
      <u/>
      <sz val="12"/>
      <color theme="1"/>
      <name val="Times New Roman"/>
      <family val="1"/>
      <charset val="204"/>
      <scheme val="minor"/>
    </font>
    <font>
      <b/>
      <sz val="12"/>
      <color rgb="FFFF0000"/>
      <name val="Times New Roman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69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4" fillId="0" borderId="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0" fillId="0" borderId="10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164" fontId="1" fillId="0" borderId="15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164" fontId="5" fillId="0" borderId="14" xfId="1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164" fontId="1" fillId="3" borderId="19" xfId="0" applyNumberFormat="1" applyFont="1" applyFill="1" applyBorder="1" applyAlignment="1">
      <alignment horizontal="center"/>
    </xf>
    <xf numFmtId="164" fontId="6" fillId="2" borderId="19" xfId="0" applyNumberFormat="1" applyFont="1" applyFill="1" applyBorder="1" applyAlignment="1">
      <alignment horizontal="center"/>
    </xf>
    <xf numFmtId="164" fontId="1" fillId="0" borderId="19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6" fillId="0" borderId="14" xfId="0" applyNumberFormat="1" applyFont="1" applyBorder="1" applyAlignment="1">
      <alignment horizontal="center"/>
    </xf>
    <xf numFmtId="2" fontId="0" fillId="0" borderId="0" xfId="0" applyNumberFormat="1"/>
    <xf numFmtId="0" fontId="4" fillId="0" borderId="14" xfId="1" applyFont="1" applyBorder="1" applyAlignment="1">
      <alignment horizontal="center" vertical="center"/>
    </xf>
    <xf numFmtId="0" fontId="0" fillId="0" borderId="0" xfId="0" applyFill="1"/>
    <xf numFmtId="0" fontId="0" fillId="0" borderId="0" xfId="0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top" wrapText="1"/>
    </xf>
    <xf numFmtId="164" fontId="5" fillId="0" borderId="14" xfId="1" applyNumberFormat="1" applyFont="1" applyFill="1" applyBorder="1" applyAlignment="1">
      <alignment horizontal="center"/>
    </xf>
    <xf numFmtId="164" fontId="8" fillId="2" borderId="14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4" xfId="1" applyFont="1" applyFill="1" applyBorder="1" applyAlignment="1">
      <alignment horizontal="center" vertical="center"/>
    </xf>
    <xf numFmtId="2" fontId="7" fillId="0" borderId="28" xfId="0" applyNumberFormat="1" applyFont="1" applyBorder="1" applyAlignment="1">
      <alignment horizontal="center"/>
    </xf>
    <xf numFmtId="0" fontId="0" fillId="0" borderId="0" xfId="0" applyFont="1" applyFill="1"/>
    <xf numFmtId="0" fontId="4" fillId="0" borderId="16" xfId="1" applyFont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2" fontId="0" fillId="0" borderId="17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0" xfId="0" applyBorder="1"/>
    <xf numFmtId="0" fontId="4" fillId="0" borderId="0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center"/>
    </xf>
    <xf numFmtId="164" fontId="0" fillId="0" borderId="14" xfId="0" applyNumberFormat="1" applyFont="1" applyFill="1" applyBorder="1" applyAlignment="1">
      <alignment horizontal="center"/>
    </xf>
    <xf numFmtId="2" fontId="5" fillId="0" borderId="16" xfId="0" applyNumberFormat="1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164" fontId="0" fillId="0" borderId="19" xfId="0" applyNumberFormat="1" applyFont="1" applyFill="1" applyBorder="1" applyAlignment="1">
      <alignment horizontal="center"/>
    </xf>
    <xf numFmtId="2" fontId="0" fillId="0" borderId="21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7" fillId="0" borderId="16" xfId="0" applyNumberFormat="1" applyFont="1" applyFill="1" applyBorder="1" applyAlignment="1">
      <alignment horizontal="center"/>
    </xf>
    <xf numFmtId="0" fontId="4" fillId="0" borderId="15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0" fillId="0" borderId="0" xfId="0" applyFont="1"/>
    <xf numFmtId="0" fontId="10" fillId="0" borderId="0" xfId="1" applyFont="1" applyAlignment="1">
      <alignment horizontal="left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7" fillId="0" borderId="0" xfId="1" applyFont="1" applyFill="1" applyBorder="1" applyAlignment="1">
      <alignment horizontal="right" vertical="center"/>
    </xf>
    <xf numFmtId="164" fontId="1" fillId="0" borderId="15" xfId="0" applyNumberFormat="1" applyFont="1" applyFill="1" applyBorder="1" applyAlignment="1">
      <alignment horizontal="center"/>
    </xf>
    <xf numFmtId="164" fontId="14" fillId="0" borderId="14" xfId="0" applyNumberFormat="1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20" fontId="0" fillId="0" borderId="0" xfId="0" applyNumberFormat="1" applyAlignment="1">
      <alignment horizontal="center" vertical="center"/>
    </xf>
    <xf numFmtId="0" fontId="13" fillId="0" borderId="0" xfId="0" applyFont="1" applyAlignment="1"/>
    <xf numFmtId="164" fontId="12" fillId="0" borderId="14" xfId="0" applyNumberFormat="1" applyFont="1" applyBorder="1" applyAlignment="1">
      <alignment horizontal="center"/>
    </xf>
    <xf numFmtId="164" fontId="16" fillId="2" borderId="1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164" fontId="12" fillId="0" borderId="19" xfId="0" applyNumberFormat="1" applyFont="1" applyBorder="1" applyAlignment="1">
      <alignment horizontal="center"/>
    </xf>
    <xf numFmtId="164" fontId="16" fillId="2" borderId="19" xfId="0" applyNumberFormat="1" applyFont="1" applyFill="1" applyBorder="1" applyAlignment="1">
      <alignment horizontal="center"/>
    </xf>
    <xf numFmtId="164" fontId="12" fillId="0" borderId="19" xfId="0" applyNumberFormat="1" applyFont="1" applyFill="1" applyBorder="1" applyAlignment="1">
      <alignment horizontal="center"/>
    </xf>
    <xf numFmtId="0" fontId="7" fillId="0" borderId="0" xfId="1" applyFont="1" applyAlignment="1">
      <alignment horizontal="left"/>
    </xf>
    <xf numFmtId="0" fontId="12" fillId="0" borderId="0" xfId="0" applyFont="1"/>
    <xf numFmtId="0" fontId="12" fillId="0" borderId="0" xfId="0" applyFont="1" applyAlignment="1"/>
    <xf numFmtId="0" fontId="12" fillId="0" borderId="10" xfId="0" applyFont="1" applyFill="1" applyBorder="1" applyAlignment="1">
      <alignment horizontal="center" vertical="top"/>
    </xf>
    <xf numFmtId="0" fontId="12" fillId="0" borderId="9" xfId="0" applyFont="1" applyFill="1" applyBorder="1" applyAlignment="1">
      <alignment vertical="top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14" xfId="0" applyFont="1" applyBorder="1"/>
    <xf numFmtId="0" fontId="12" fillId="0" borderId="0" xfId="0" applyFont="1" applyBorder="1" applyAlignment="1">
      <alignment horizontal="center" vertical="center"/>
    </xf>
    <xf numFmtId="2" fontId="12" fillId="0" borderId="26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2" fontId="12" fillId="0" borderId="8" xfId="0" applyNumberFormat="1" applyFont="1" applyBorder="1" applyAlignment="1">
      <alignment horizontal="center"/>
    </xf>
    <xf numFmtId="20" fontId="16" fillId="2" borderId="1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20" fontId="12" fillId="0" borderId="0" xfId="0" applyNumberFormat="1" applyFont="1" applyAlignment="1">
      <alignment horizontal="center" vertical="center"/>
    </xf>
    <xf numFmtId="0" fontId="13" fillId="0" borderId="0" xfId="0" applyFont="1" applyBorder="1" applyAlignment="1"/>
    <xf numFmtId="164" fontId="7" fillId="0" borderId="14" xfId="1" applyNumberFormat="1" applyFont="1" applyFill="1" applyBorder="1" applyAlignment="1">
      <alignment horizontal="center"/>
    </xf>
    <xf numFmtId="164" fontId="17" fillId="2" borderId="14" xfId="1" applyNumberFormat="1" applyFont="1" applyFill="1" applyBorder="1" applyAlignment="1">
      <alignment horizontal="center"/>
    </xf>
    <xf numFmtId="0" fontId="12" fillId="0" borderId="14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center" vertical="center"/>
    </xf>
    <xf numFmtId="164" fontId="16" fillId="0" borderId="14" xfId="0" applyNumberFormat="1" applyFont="1" applyFill="1" applyBorder="1" applyAlignment="1">
      <alignment horizontal="center"/>
    </xf>
    <xf numFmtId="164" fontId="16" fillId="0" borderId="19" xfId="0" applyNumberFormat="1" applyFont="1" applyFill="1" applyBorder="1" applyAlignment="1">
      <alignment horizontal="center"/>
    </xf>
    <xf numFmtId="0" fontId="13" fillId="0" borderId="0" xfId="0" applyFont="1" applyFill="1" applyAlignment="1"/>
    <xf numFmtId="0" fontId="12" fillId="0" borderId="0" xfId="0" applyFont="1" applyFill="1"/>
    <xf numFmtId="0" fontId="12" fillId="0" borderId="1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20" fontId="12" fillId="0" borderId="14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/>
    <xf numFmtId="0" fontId="12" fillId="0" borderId="17" xfId="0" applyFont="1" applyFill="1" applyBorder="1"/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9" xfId="0" applyFont="1" applyFill="1" applyBorder="1"/>
    <xf numFmtId="0" fontId="12" fillId="0" borderId="26" xfId="0" applyFont="1" applyFill="1" applyBorder="1"/>
    <xf numFmtId="0" fontId="12" fillId="0" borderId="0" xfId="0" applyFont="1" applyFill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3" fillId="0" borderId="0" xfId="0" applyFont="1" applyBorder="1"/>
    <xf numFmtId="164" fontId="12" fillId="0" borderId="15" xfId="0" applyNumberFormat="1" applyFont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164" fontId="12" fillId="0" borderId="20" xfId="0" applyNumberFormat="1" applyFont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 vertical="center"/>
    </xf>
    <xf numFmtId="2" fontId="12" fillId="0" borderId="8" xfId="0" applyNumberFormat="1" applyFont="1" applyFill="1" applyBorder="1" applyAlignment="1">
      <alignment horizontal="center" vertical="center"/>
    </xf>
    <xf numFmtId="0" fontId="12" fillId="0" borderId="8" xfId="0" applyFont="1" applyFill="1" applyBorder="1"/>
    <xf numFmtId="2" fontId="12" fillId="0" borderId="12" xfId="0" applyNumberFormat="1" applyFont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/>
    </xf>
    <xf numFmtId="2" fontId="12" fillId="0" borderId="17" xfId="0" applyNumberFormat="1" applyFont="1" applyFill="1" applyBorder="1" applyAlignment="1">
      <alignment horizontal="center" vertical="center"/>
    </xf>
    <xf numFmtId="2" fontId="12" fillId="0" borderId="14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164" fontId="12" fillId="3" borderId="14" xfId="0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vertical="top" wrapText="1"/>
    </xf>
    <xf numFmtId="0" fontId="12" fillId="0" borderId="11" xfId="0" applyFont="1" applyFill="1" applyBorder="1" applyAlignment="1">
      <alignment vertical="top" wrapText="1"/>
    </xf>
    <xf numFmtId="0" fontId="12" fillId="0" borderId="3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164" fontId="12" fillId="0" borderId="15" xfId="0" applyNumberFormat="1" applyFont="1" applyFill="1" applyBorder="1" applyAlignment="1">
      <alignment horizontal="center"/>
    </xf>
    <xf numFmtId="164" fontId="12" fillId="0" borderId="20" xfId="0" applyNumberFormat="1" applyFont="1" applyFill="1" applyBorder="1" applyAlignment="1">
      <alignment horizontal="center"/>
    </xf>
    <xf numFmtId="2" fontId="12" fillId="0" borderId="21" xfId="0" applyNumberFormat="1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2" fontId="12" fillId="0" borderId="22" xfId="0" applyNumberFormat="1" applyFont="1" applyBorder="1" applyAlignment="1">
      <alignment horizontal="center" vertical="center"/>
    </xf>
    <xf numFmtId="0" fontId="12" fillId="0" borderId="0" xfId="0" applyFont="1" applyFill="1" applyAlignment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164" fontId="7" fillId="3" borderId="14" xfId="1" applyNumberFormat="1" applyFont="1" applyFill="1" applyBorder="1" applyAlignment="1">
      <alignment horizontal="center"/>
    </xf>
    <xf numFmtId="164" fontId="12" fillId="0" borderId="16" xfId="0" applyNumberFormat="1" applyFont="1" applyFill="1" applyBorder="1" applyAlignment="1">
      <alignment horizontal="center"/>
    </xf>
    <xf numFmtId="2" fontId="12" fillId="0" borderId="0" xfId="0" applyNumberFormat="1" applyFont="1"/>
    <xf numFmtId="0" fontId="13" fillId="0" borderId="0" xfId="0" applyFont="1"/>
    <xf numFmtId="0" fontId="12" fillId="0" borderId="5" xfId="0" applyFont="1" applyFill="1" applyBorder="1" applyAlignment="1">
      <alignment horizontal="center"/>
    </xf>
    <xf numFmtId="164" fontId="7" fillId="0" borderId="14" xfId="0" applyNumberFormat="1" applyFont="1" applyFill="1" applyBorder="1" applyAlignment="1">
      <alignment horizontal="center" vertical="center"/>
    </xf>
    <xf numFmtId="164" fontId="7" fillId="0" borderId="14" xfId="0" applyNumberFormat="1" applyFont="1" applyFill="1" applyBorder="1" applyAlignment="1">
      <alignment horizontal="center"/>
    </xf>
    <xf numFmtId="164" fontId="17" fillId="2" borderId="14" xfId="0" applyNumberFormat="1" applyFont="1" applyFill="1" applyBorder="1" applyAlignment="1">
      <alignment horizontal="center"/>
    </xf>
    <xf numFmtId="164" fontId="7" fillId="4" borderId="14" xfId="0" applyNumberFormat="1" applyFont="1" applyFill="1" applyBorder="1" applyAlignment="1">
      <alignment horizontal="center"/>
    </xf>
    <xf numFmtId="0" fontId="12" fillId="0" borderId="35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164" fontId="7" fillId="0" borderId="33" xfId="0" applyNumberFormat="1" applyFont="1" applyFill="1" applyBorder="1" applyAlignment="1">
      <alignment horizontal="center" vertical="center"/>
    </xf>
    <xf numFmtId="164" fontId="7" fillId="0" borderId="33" xfId="0" applyNumberFormat="1" applyFont="1" applyFill="1" applyBorder="1" applyAlignment="1">
      <alignment horizontal="center"/>
    </xf>
    <xf numFmtId="0" fontId="12" fillId="0" borderId="36" xfId="0" applyFont="1" applyFill="1" applyBorder="1" applyAlignment="1">
      <alignment horizontal="center" vertical="center"/>
    </xf>
    <xf numFmtId="164" fontId="7" fillId="0" borderId="19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2" fillId="0" borderId="37" xfId="0" applyFont="1" applyFill="1" applyBorder="1" applyAlignment="1">
      <alignment horizontal="center" vertical="center"/>
    </xf>
    <xf numFmtId="164" fontId="7" fillId="4" borderId="19" xfId="0" applyNumberFormat="1" applyFont="1" applyFill="1" applyBorder="1" applyAlignment="1">
      <alignment horizontal="center"/>
    </xf>
    <xf numFmtId="164" fontId="17" fillId="2" borderId="19" xfId="0" applyNumberFormat="1" applyFont="1" applyFill="1" applyBorder="1" applyAlignment="1">
      <alignment horizontal="center"/>
    </xf>
    <xf numFmtId="0" fontId="1" fillId="0" borderId="0" xfId="0" applyFont="1"/>
    <xf numFmtId="0" fontId="9" fillId="0" borderId="0" xfId="0" applyFont="1" applyAlignment="1"/>
    <xf numFmtId="0" fontId="18" fillId="0" borderId="0" xfId="0" applyFont="1" applyBorder="1" applyAlignment="1">
      <alignment horizontal="left" vertical="center"/>
    </xf>
    <xf numFmtId="0" fontId="19" fillId="0" borderId="9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 vertical="center"/>
    </xf>
    <xf numFmtId="0" fontId="1" fillId="0" borderId="14" xfId="0" applyFont="1" applyBorder="1"/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/>
    <xf numFmtId="0" fontId="1" fillId="0" borderId="19" xfId="0" applyFont="1" applyFill="1" applyBorder="1" applyAlignment="1">
      <alignment horizontal="center"/>
    </xf>
    <xf numFmtId="2" fontId="1" fillId="0" borderId="2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2" xfId="0" applyFont="1" applyBorder="1"/>
    <xf numFmtId="2" fontId="1" fillId="0" borderId="22" xfId="0" applyNumberFormat="1" applyFont="1" applyBorder="1" applyAlignment="1">
      <alignment horizontal="center"/>
    </xf>
    <xf numFmtId="2" fontId="1" fillId="0" borderId="22" xfId="0" applyNumberFormat="1" applyFont="1" applyBorder="1"/>
    <xf numFmtId="0" fontId="18" fillId="0" borderId="0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9" fillId="0" borderId="0" xfId="0" applyFont="1" applyAlignment="1">
      <alignment vertical="top"/>
    </xf>
    <xf numFmtId="0" fontId="1" fillId="0" borderId="0" xfId="0" applyFont="1" applyFill="1" applyAlignment="1">
      <alignment horizontal="center"/>
    </xf>
    <xf numFmtId="0" fontId="1" fillId="0" borderId="24" xfId="0" applyFont="1" applyFill="1" applyBorder="1" applyAlignment="1">
      <alignment vertical="top" wrapText="1"/>
    </xf>
    <xf numFmtId="0" fontId="1" fillId="0" borderId="14" xfId="0" applyFont="1" applyFill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0" fillId="0" borderId="0" xfId="0" applyFont="1"/>
    <xf numFmtId="0" fontId="19" fillId="0" borderId="0" xfId="1" applyFont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20" fontId="1" fillId="0" borderId="0" xfId="0" applyNumberFormat="1" applyFont="1" applyAlignment="1">
      <alignment horizontal="center" vertical="center"/>
    </xf>
    <xf numFmtId="0" fontId="2" fillId="0" borderId="0" xfId="0" applyFont="1"/>
    <xf numFmtId="164" fontId="1" fillId="3" borderId="14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12" fillId="5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/>
    <xf numFmtId="0" fontId="21" fillId="0" borderId="0" xfId="0" applyFont="1"/>
    <xf numFmtId="2" fontId="0" fillId="0" borderId="1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19" fillId="0" borderId="14" xfId="1" applyFont="1" applyFill="1" applyBorder="1" applyAlignment="1">
      <alignment horizontal="center" vertical="center"/>
    </xf>
    <xf numFmtId="0" fontId="19" fillId="0" borderId="16" xfId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64" fontId="1" fillId="0" borderId="28" xfId="0" applyNumberFormat="1" applyFont="1" applyFill="1" applyBorder="1" applyAlignment="1">
      <alignment horizontal="center"/>
    </xf>
    <xf numFmtId="2" fontId="5" fillId="0" borderId="28" xfId="0" applyNumberFormat="1" applyFont="1" applyFill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4" fillId="3" borderId="14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30" xfId="0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2" fontId="0" fillId="0" borderId="26" xfId="0" applyNumberFormat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/>
    </xf>
    <xf numFmtId="164" fontId="10" fillId="3" borderId="14" xfId="0" applyNumberFormat="1" applyFont="1" applyFill="1" applyBorder="1" applyAlignment="1">
      <alignment horizontal="center"/>
    </xf>
    <xf numFmtId="164" fontId="23" fillId="3" borderId="14" xfId="0" applyNumberFormat="1" applyFont="1" applyFill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 vertical="center"/>
    </xf>
    <xf numFmtId="164" fontId="14" fillId="0" borderId="20" xfId="0" applyNumberFormat="1" applyFont="1" applyFill="1" applyBorder="1" applyAlignment="1">
      <alignment horizontal="center"/>
    </xf>
    <xf numFmtId="164" fontId="14" fillId="0" borderId="19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 vertical="center"/>
    </xf>
    <xf numFmtId="164" fontId="12" fillId="0" borderId="30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2" fillId="6" borderId="13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20" fontId="6" fillId="2" borderId="0" xfId="0" applyNumberFormat="1" applyFont="1" applyFill="1" applyBorder="1" applyAlignment="1">
      <alignment horizontal="center" vertical="center"/>
    </xf>
    <xf numFmtId="20" fontId="16" fillId="2" borderId="0" xfId="0" applyNumberFormat="1" applyFont="1" applyFill="1" applyBorder="1" applyAlignment="1">
      <alignment horizontal="center" vertical="center"/>
    </xf>
    <xf numFmtId="20" fontId="11" fillId="2" borderId="0" xfId="0" applyNumberFormat="1" applyFont="1" applyFill="1" applyBorder="1" applyAlignment="1">
      <alignment horizontal="center" vertical="center"/>
    </xf>
    <xf numFmtId="164" fontId="24" fillId="2" borderId="14" xfId="0" applyNumberFormat="1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 vertical="center"/>
    </xf>
    <xf numFmtId="164" fontId="12" fillId="3" borderId="19" xfId="0" applyNumberFormat="1" applyFont="1" applyFill="1" applyBorder="1" applyAlignment="1">
      <alignment horizontal="center"/>
    </xf>
    <xf numFmtId="164" fontId="1" fillId="3" borderId="16" xfId="0" applyNumberFormat="1" applyFont="1" applyFill="1" applyBorder="1" applyAlignment="1">
      <alignment horizontal="center"/>
    </xf>
    <xf numFmtId="2" fontId="5" fillId="3" borderId="16" xfId="0" applyNumberFormat="1" applyFont="1" applyFill="1" applyBorder="1" applyAlignment="1">
      <alignment horizontal="center"/>
    </xf>
    <xf numFmtId="2" fontId="5" fillId="3" borderId="0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wrapText="1"/>
    </xf>
    <xf numFmtId="0" fontId="12" fillId="0" borderId="7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0" fontId="12" fillId="0" borderId="27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top"/>
    </xf>
    <xf numFmtId="0" fontId="12" fillId="0" borderId="8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top" wrapText="1"/>
    </xf>
    <xf numFmtId="0" fontId="12" fillId="0" borderId="25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12" fillId="0" borderId="10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164" fontId="12" fillId="0" borderId="33" xfId="0" applyNumberFormat="1" applyFont="1" applyFill="1" applyBorder="1" applyAlignment="1">
      <alignment horizontal="center"/>
    </xf>
    <xf numFmtId="164" fontId="12" fillId="0" borderId="15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top" wrapText="1"/>
    </xf>
    <xf numFmtId="164" fontId="12" fillId="0" borderId="16" xfId="0" applyNumberFormat="1" applyFont="1" applyFill="1" applyBorder="1" applyAlignment="1">
      <alignment horizontal="center"/>
    </xf>
    <xf numFmtId="164" fontId="7" fillId="0" borderId="33" xfId="0" applyNumberFormat="1" applyFont="1" applyFill="1" applyBorder="1" applyAlignment="1">
      <alignment horizontal="center"/>
    </xf>
    <xf numFmtId="0" fontId="12" fillId="0" borderId="27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34" xfId="0" applyFont="1" applyFill="1" applyBorder="1" applyAlignment="1">
      <alignment horizontal="left"/>
    </xf>
    <xf numFmtId="0" fontId="9" fillId="0" borderId="0" xfId="0" applyFont="1"/>
    <xf numFmtId="0" fontId="25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/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7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3" borderId="0" xfId="0" applyFont="1" applyFill="1" applyBorder="1" applyAlignment="1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9" fillId="0" borderId="14" xfId="1" applyFont="1" applyBorder="1" applyAlignment="1">
      <alignment horizontal="center" vertical="center"/>
    </xf>
    <xf numFmtId="0" fontId="19" fillId="3" borderId="0" xfId="1" applyFont="1" applyFill="1" applyBorder="1" applyAlignment="1">
      <alignment horizontal="center" vertical="center"/>
    </xf>
    <xf numFmtId="2" fontId="1" fillId="0" borderId="1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/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1" fillId="3" borderId="0" xfId="0" applyFont="1" applyFill="1"/>
    <xf numFmtId="0" fontId="1" fillId="0" borderId="30" xfId="0" applyFont="1" applyFill="1" applyBorder="1" applyAlignment="1">
      <alignment horizontal="center"/>
    </xf>
    <xf numFmtId="164" fontId="1" fillId="0" borderId="19" xfId="0" applyNumberFormat="1" applyFont="1" applyFill="1" applyBorder="1" applyAlignment="1">
      <alignment horizontal="center" vertical="center"/>
    </xf>
    <xf numFmtId="2" fontId="1" fillId="0" borderId="26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8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3">
      <a:majorFont>
        <a:latin typeface="Cambria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50"/>
  <sheetViews>
    <sheetView zoomScale="80" zoomScaleNormal="80" workbookViewId="0">
      <selection activeCell="T40" sqref="T40"/>
    </sheetView>
  </sheetViews>
  <sheetFormatPr defaultRowHeight="15"/>
  <cols>
    <col min="3" max="46" width="6.7109375" customWidth="1"/>
  </cols>
  <sheetData>
    <row r="1" spans="1:50" s="177" customFormat="1" ht="15.75">
      <c r="K1" s="1"/>
      <c r="L1" s="1"/>
      <c r="M1" s="1"/>
      <c r="N1" s="1"/>
      <c r="O1" s="178" t="s">
        <v>0</v>
      </c>
      <c r="Q1" s="1"/>
      <c r="R1" s="1"/>
      <c r="S1" s="1"/>
      <c r="T1" s="1"/>
      <c r="W1" s="179" t="s">
        <v>109</v>
      </c>
      <c r="X1" s="179"/>
      <c r="Y1" s="179"/>
      <c r="Z1" s="179"/>
      <c r="AA1" s="66"/>
      <c r="AB1" s="178" t="s">
        <v>1</v>
      </c>
      <c r="AD1" s="1"/>
      <c r="AE1" s="178" t="s">
        <v>142</v>
      </c>
      <c r="AG1" s="223" t="s">
        <v>156</v>
      </c>
    </row>
    <row r="2" spans="1:50" s="177" customFormat="1" ht="16.5" thickBot="1">
      <c r="S2" s="177" t="s">
        <v>3</v>
      </c>
      <c r="Y2" s="177" t="s">
        <v>4</v>
      </c>
    </row>
    <row r="3" spans="1:50" s="177" customFormat="1" ht="15" customHeight="1">
      <c r="A3" s="276" t="s">
        <v>5</v>
      </c>
      <c r="B3" s="278" t="s">
        <v>6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1" t="s">
        <v>7</v>
      </c>
      <c r="AV3" s="283" t="s">
        <v>8</v>
      </c>
      <c r="AW3" s="284"/>
      <c r="AX3" s="274" t="s">
        <v>9</v>
      </c>
    </row>
    <row r="4" spans="1:50" s="177" customFormat="1" ht="15.75">
      <c r="A4" s="277"/>
      <c r="B4" s="279"/>
      <c r="C4" s="180" t="s">
        <v>10</v>
      </c>
      <c r="D4" s="181" t="s">
        <v>11</v>
      </c>
      <c r="E4" s="181" t="s">
        <v>10</v>
      </c>
      <c r="F4" s="182" t="s">
        <v>12</v>
      </c>
      <c r="G4" s="181" t="s">
        <v>10</v>
      </c>
      <c r="H4" s="181" t="s">
        <v>11</v>
      </c>
      <c r="I4" s="181" t="s">
        <v>10</v>
      </c>
      <c r="J4" s="182" t="s">
        <v>12</v>
      </c>
      <c r="K4" s="181" t="s">
        <v>10</v>
      </c>
      <c r="L4" s="181" t="s">
        <v>11</v>
      </c>
      <c r="M4" s="181" t="s">
        <v>10</v>
      </c>
      <c r="N4" s="182" t="s">
        <v>12</v>
      </c>
      <c r="O4" s="181" t="s">
        <v>10</v>
      </c>
      <c r="P4" s="181" t="s">
        <v>11</v>
      </c>
      <c r="Q4" s="181" t="s">
        <v>10</v>
      </c>
      <c r="R4" s="182" t="s">
        <v>12</v>
      </c>
      <c r="S4" s="181" t="s">
        <v>10</v>
      </c>
      <c r="T4" s="181" t="s">
        <v>11</v>
      </c>
      <c r="U4" s="181" t="s">
        <v>10</v>
      </c>
      <c r="V4" s="182" t="s">
        <v>12</v>
      </c>
      <c r="W4" s="181" t="s">
        <v>10</v>
      </c>
      <c r="X4" s="181" t="s">
        <v>11</v>
      </c>
      <c r="Y4" s="181" t="s">
        <v>10</v>
      </c>
      <c r="Z4" s="182" t="s">
        <v>12</v>
      </c>
      <c r="AA4" s="181" t="s">
        <v>10</v>
      </c>
      <c r="AB4" s="181" t="s">
        <v>11</v>
      </c>
      <c r="AC4" s="181" t="s">
        <v>10</v>
      </c>
      <c r="AD4" s="182" t="s">
        <v>12</v>
      </c>
      <c r="AE4" s="181" t="s">
        <v>10</v>
      </c>
      <c r="AF4" s="181" t="s">
        <v>11</v>
      </c>
      <c r="AG4" s="181" t="s">
        <v>10</v>
      </c>
      <c r="AH4" s="182" t="s">
        <v>12</v>
      </c>
      <c r="AI4" s="181" t="s">
        <v>10</v>
      </c>
      <c r="AJ4" s="181" t="s">
        <v>11</v>
      </c>
      <c r="AK4" s="181" t="s">
        <v>10</v>
      </c>
      <c r="AL4" s="182" t="s">
        <v>12</v>
      </c>
      <c r="AM4" s="181" t="s">
        <v>10</v>
      </c>
      <c r="AN4" s="181" t="s">
        <v>11</v>
      </c>
      <c r="AO4" s="181" t="s">
        <v>10</v>
      </c>
      <c r="AP4" s="182" t="s">
        <v>12</v>
      </c>
      <c r="AQ4" s="181" t="s">
        <v>10</v>
      </c>
      <c r="AR4" s="181" t="s">
        <v>11</v>
      </c>
      <c r="AS4" s="181" t="s">
        <v>10</v>
      </c>
      <c r="AT4" s="182" t="s">
        <v>12</v>
      </c>
      <c r="AU4" s="282"/>
      <c r="AV4" s="183"/>
      <c r="AW4" s="184"/>
      <c r="AX4" s="275"/>
    </row>
    <row r="5" spans="1:50" s="177" customFormat="1" ht="15.75">
      <c r="A5" s="185" t="s">
        <v>13</v>
      </c>
      <c r="B5" s="186">
        <v>20</v>
      </c>
      <c r="C5" s="9"/>
      <c r="D5" s="10"/>
      <c r="E5" s="11"/>
      <c r="F5" s="10"/>
      <c r="G5" s="10">
        <v>0.27499999999999997</v>
      </c>
      <c r="H5" s="10">
        <f>G5+34/1440</f>
        <v>0.29861111111111105</v>
      </c>
      <c r="I5" s="10">
        <f>H5+34/1440</f>
        <v>0.32222222222222219</v>
      </c>
      <c r="J5" s="12">
        <f>I5+15/1440</f>
        <v>0.33263888888888887</v>
      </c>
      <c r="K5" s="10">
        <f>J5+15/1440</f>
        <v>0.34305555555555556</v>
      </c>
      <c r="L5" s="10">
        <f t="shared" ref="L5:Y9" si="0">K5+34/1440</f>
        <v>0.3666666666666667</v>
      </c>
      <c r="M5" s="10">
        <f t="shared" si="0"/>
        <v>0.39027777777777783</v>
      </c>
      <c r="N5" s="12">
        <f t="shared" ref="N5:AA9" si="1">M5+15/1440</f>
        <v>0.40069444444444452</v>
      </c>
      <c r="O5" s="10">
        <f t="shared" si="1"/>
        <v>0.4111111111111112</v>
      </c>
      <c r="P5" s="10">
        <f t="shared" ref="P5:AB9" si="2">O5+34/1440</f>
        <v>0.43472222222222234</v>
      </c>
      <c r="Q5" s="10">
        <f t="shared" si="2"/>
        <v>0.45833333333333348</v>
      </c>
      <c r="R5" s="10">
        <f t="shared" ref="R5:S5" si="3">Q5+15/1440</f>
        <v>0.46875000000000017</v>
      </c>
      <c r="S5" s="13">
        <f t="shared" si="3"/>
        <v>0.47916666666666685</v>
      </c>
      <c r="T5" s="13">
        <f t="shared" ref="T5:AG9" si="4">S5+34/1440</f>
        <v>0.50277777777777799</v>
      </c>
      <c r="U5" s="13">
        <f t="shared" si="4"/>
        <v>0.52638888888888913</v>
      </c>
      <c r="V5" s="10">
        <f t="shared" ref="V5:W5" si="5">U5+15/1440</f>
        <v>0.53680555555555576</v>
      </c>
      <c r="W5" s="10">
        <f t="shared" si="5"/>
        <v>0.54722222222222239</v>
      </c>
      <c r="X5" s="10">
        <f t="shared" si="4"/>
        <v>0.57083333333333353</v>
      </c>
      <c r="Y5" s="10">
        <f t="shared" si="4"/>
        <v>0.59444444444444466</v>
      </c>
      <c r="Z5" s="10">
        <f t="shared" ref="Z5:AM9" si="6">Y5+15/1440</f>
        <v>0.60486111111111129</v>
      </c>
      <c r="AA5" s="12">
        <f t="shared" si="6"/>
        <v>0.61527777777777792</v>
      </c>
      <c r="AB5" s="12">
        <f t="shared" si="4"/>
        <v>0.63888888888888906</v>
      </c>
      <c r="AC5" s="12">
        <f t="shared" si="4"/>
        <v>0.6625000000000002</v>
      </c>
      <c r="AD5" s="10">
        <f t="shared" si="6"/>
        <v>0.67291666666666683</v>
      </c>
      <c r="AE5" s="13">
        <f t="shared" si="6"/>
        <v>0.68333333333333346</v>
      </c>
      <c r="AF5" s="13">
        <f t="shared" si="4"/>
        <v>0.7069444444444446</v>
      </c>
      <c r="AG5" s="13">
        <f t="shared" si="4"/>
        <v>0.73055555555555574</v>
      </c>
      <c r="AH5" s="10">
        <f t="shared" si="6"/>
        <v>0.74097222222222237</v>
      </c>
      <c r="AI5" s="12">
        <f t="shared" si="6"/>
        <v>0.75138888888888899</v>
      </c>
      <c r="AJ5" s="12">
        <f t="shared" ref="AJ5:AO8" si="7">AI5+34/1440</f>
        <v>0.77500000000000013</v>
      </c>
      <c r="AK5" s="12">
        <f t="shared" si="7"/>
        <v>0.79861111111111127</v>
      </c>
      <c r="AL5" s="10"/>
      <c r="AM5" s="10"/>
      <c r="AN5" s="10"/>
      <c r="AO5" s="10"/>
      <c r="AP5" s="12"/>
      <c r="AQ5" s="10"/>
      <c r="AR5" s="10"/>
      <c r="AS5" s="10"/>
      <c r="AT5" s="10"/>
      <c r="AU5" s="187">
        <v>13</v>
      </c>
      <c r="AV5" s="10">
        <f>(S5-G5)+(AE5-U5)+(AK5-AG5)</f>
        <v>0.42916666666666675</v>
      </c>
      <c r="AW5" s="188">
        <f>HOUR(AV5)+MINUTE(AV5)/60</f>
        <v>10.3</v>
      </c>
      <c r="AX5" s="189">
        <f>AW5+0.38</f>
        <v>10.680000000000001</v>
      </c>
    </row>
    <row r="6" spans="1:50" s="177" customFormat="1" ht="15.75">
      <c r="A6" s="185" t="s">
        <v>14</v>
      </c>
      <c r="B6" s="186">
        <v>20</v>
      </c>
      <c r="C6" s="9"/>
      <c r="D6" s="10"/>
      <c r="E6" s="15"/>
      <c r="F6" s="10">
        <v>0.27847222222222223</v>
      </c>
      <c r="G6" s="10">
        <f t="shared" ref="G6:G9" si="8">F6+15/1440</f>
        <v>0.28888888888888892</v>
      </c>
      <c r="H6" s="10">
        <f t="shared" ref="H6:I9" si="9">G6+34/1440</f>
        <v>0.3125</v>
      </c>
      <c r="I6" s="10">
        <f t="shared" si="9"/>
        <v>0.33611111111111114</v>
      </c>
      <c r="J6" s="12">
        <f t="shared" ref="J6:K9" si="10">I6+15/1440</f>
        <v>0.34652777777777782</v>
      </c>
      <c r="K6" s="10">
        <f t="shared" si="10"/>
        <v>0.35694444444444451</v>
      </c>
      <c r="L6" s="10">
        <f t="shared" si="0"/>
        <v>0.38055555555555565</v>
      </c>
      <c r="M6" s="10">
        <f t="shared" si="0"/>
        <v>0.40416666666666679</v>
      </c>
      <c r="N6" s="12">
        <f t="shared" si="1"/>
        <v>0.41458333333333347</v>
      </c>
      <c r="O6" s="13">
        <f t="shared" si="1"/>
        <v>0.42500000000000016</v>
      </c>
      <c r="P6" s="13">
        <f t="shared" si="2"/>
        <v>0.44861111111111129</v>
      </c>
      <c r="Q6" s="13">
        <f t="shared" si="0"/>
        <v>0.47222222222222243</v>
      </c>
      <c r="R6" s="12">
        <f t="shared" si="1"/>
        <v>0.48263888888888912</v>
      </c>
      <c r="S6" s="10">
        <f t="shared" si="1"/>
        <v>0.4930555555555558</v>
      </c>
      <c r="T6" s="10">
        <f t="shared" si="2"/>
        <v>0.51666666666666694</v>
      </c>
      <c r="U6" s="10">
        <f t="shared" si="0"/>
        <v>0.54027777777777808</v>
      </c>
      <c r="V6" s="12">
        <f t="shared" si="1"/>
        <v>0.55069444444444471</v>
      </c>
      <c r="W6" s="12">
        <f t="shared" si="1"/>
        <v>0.56111111111111134</v>
      </c>
      <c r="X6" s="12">
        <f t="shared" si="2"/>
        <v>0.58472222222222248</v>
      </c>
      <c r="Y6" s="12">
        <f t="shared" si="0"/>
        <v>0.60833333333333361</v>
      </c>
      <c r="Z6" s="12">
        <f t="shared" si="1"/>
        <v>0.61875000000000024</v>
      </c>
      <c r="AA6" s="12">
        <f t="shared" si="1"/>
        <v>0.62916666666666687</v>
      </c>
      <c r="AB6" s="12">
        <f t="shared" si="2"/>
        <v>0.65277777777777801</v>
      </c>
      <c r="AC6" s="12">
        <f t="shared" si="4"/>
        <v>0.67638888888888915</v>
      </c>
      <c r="AD6" s="12">
        <f t="shared" si="6"/>
        <v>0.68680555555555578</v>
      </c>
      <c r="AE6" s="12">
        <f t="shared" si="6"/>
        <v>0.69722222222222241</v>
      </c>
      <c r="AF6" s="12">
        <f t="shared" si="4"/>
        <v>0.72083333333333355</v>
      </c>
      <c r="AG6" s="12">
        <f t="shared" si="4"/>
        <v>0.74444444444444469</v>
      </c>
      <c r="AH6" s="12">
        <f t="shared" si="6"/>
        <v>0.75486111111111132</v>
      </c>
      <c r="AI6" s="13">
        <f t="shared" si="6"/>
        <v>0.76527777777777795</v>
      </c>
      <c r="AJ6" s="13">
        <f t="shared" si="7"/>
        <v>0.78888888888888908</v>
      </c>
      <c r="AK6" s="13">
        <f t="shared" si="7"/>
        <v>0.81250000000000022</v>
      </c>
      <c r="AL6" s="10">
        <f t="shared" si="6"/>
        <v>0.82291666666666685</v>
      </c>
      <c r="AM6" s="10">
        <f t="shared" si="6"/>
        <v>0.83333333333333348</v>
      </c>
      <c r="AN6" s="10">
        <f t="shared" si="7"/>
        <v>0.85694444444444462</v>
      </c>
      <c r="AO6" s="10">
        <f t="shared" si="7"/>
        <v>0.88055555555555576</v>
      </c>
      <c r="AP6" s="218"/>
      <c r="AQ6" s="218"/>
      <c r="AR6" s="218"/>
      <c r="AS6" s="218"/>
      <c r="AT6" s="190"/>
      <c r="AU6" s="187">
        <v>16.5</v>
      </c>
      <c r="AV6" s="10">
        <f>(O6-F6)+(AI6-Q6)+(AO6-AK6)</f>
        <v>0.50763888888888897</v>
      </c>
      <c r="AW6" s="188">
        <f t="shared" ref="AW6:AW9" si="11">HOUR(AV6)+MINUTE(AV6)/60</f>
        <v>12.183333333333334</v>
      </c>
      <c r="AX6" s="189">
        <f t="shared" ref="AX6:AX9" si="12">AW6+0.38</f>
        <v>12.563333333333334</v>
      </c>
    </row>
    <row r="7" spans="1:50" s="177" customFormat="1" ht="15.75">
      <c r="A7" s="185" t="s">
        <v>15</v>
      </c>
      <c r="B7" s="186">
        <v>19</v>
      </c>
      <c r="C7" s="9"/>
      <c r="D7" s="10"/>
      <c r="E7" s="16">
        <v>0.28125</v>
      </c>
      <c r="F7" s="10">
        <f t="shared" ref="F7:F9" si="13">E7+15/1440</f>
        <v>0.29166666666666669</v>
      </c>
      <c r="G7" s="10">
        <f t="shared" si="8"/>
        <v>0.30208333333333337</v>
      </c>
      <c r="H7" s="10">
        <f t="shared" si="9"/>
        <v>0.32569444444444451</v>
      </c>
      <c r="I7" s="10">
        <f t="shared" si="9"/>
        <v>0.34930555555555565</v>
      </c>
      <c r="J7" s="10">
        <f t="shared" si="10"/>
        <v>0.35972222222222233</v>
      </c>
      <c r="K7" s="10">
        <f t="shared" si="10"/>
        <v>0.37013888888888902</v>
      </c>
      <c r="L7" s="10">
        <f t="shared" si="0"/>
        <v>0.39375000000000016</v>
      </c>
      <c r="M7" s="10">
        <f t="shared" si="0"/>
        <v>0.41736111111111129</v>
      </c>
      <c r="N7" s="10">
        <f t="shared" si="1"/>
        <v>0.42777777777777798</v>
      </c>
      <c r="O7" s="10">
        <f t="shared" si="1"/>
        <v>0.43819444444444466</v>
      </c>
      <c r="P7" s="10">
        <f t="shared" si="2"/>
        <v>0.4618055555555558</v>
      </c>
      <c r="Q7" s="10">
        <f t="shared" si="0"/>
        <v>0.48541666666666694</v>
      </c>
      <c r="R7" s="12">
        <f t="shared" si="1"/>
        <v>0.49583333333333363</v>
      </c>
      <c r="S7" s="13">
        <f t="shared" si="1"/>
        <v>0.50625000000000031</v>
      </c>
      <c r="T7" s="13">
        <f t="shared" si="2"/>
        <v>0.52986111111111145</v>
      </c>
      <c r="U7" s="13">
        <f t="shared" si="0"/>
        <v>0.55347222222222259</v>
      </c>
      <c r="V7" s="13">
        <f t="shared" si="1"/>
        <v>0.56388888888888922</v>
      </c>
      <c r="W7" s="13">
        <f t="shared" si="1"/>
        <v>0.57430555555555585</v>
      </c>
      <c r="X7" s="12">
        <f t="shared" si="2"/>
        <v>0.59791666666666698</v>
      </c>
      <c r="Y7" s="12">
        <f t="shared" si="0"/>
        <v>0.62152777777777812</v>
      </c>
      <c r="Z7" s="12">
        <f t="shared" si="1"/>
        <v>0.63194444444444475</v>
      </c>
      <c r="AA7" s="12">
        <f t="shared" si="1"/>
        <v>0.64236111111111138</v>
      </c>
      <c r="AB7" s="12">
        <f t="shared" si="2"/>
        <v>0.66597222222222252</v>
      </c>
      <c r="AC7" s="12">
        <f t="shared" si="4"/>
        <v>0.68958333333333366</v>
      </c>
      <c r="AD7" s="12">
        <f t="shared" si="6"/>
        <v>0.70000000000000029</v>
      </c>
      <c r="AE7" s="12">
        <f t="shared" si="6"/>
        <v>0.71041666666666692</v>
      </c>
      <c r="AF7" s="12">
        <f t="shared" si="4"/>
        <v>0.73402777777777806</v>
      </c>
      <c r="AG7" s="12">
        <f t="shared" si="4"/>
        <v>0.75763888888888919</v>
      </c>
      <c r="AH7" s="12">
        <f t="shared" si="6"/>
        <v>0.76805555555555582</v>
      </c>
      <c r="AI7" s="10">
        <f t="shared" si="6"/>
        <v>0.77847222222222245</v>
      </c>
      <c r="AJ7" s="10"/>
      <c r="AK7" s="10"/>
      <c r="AL7" s="10"/>
      <c r="AM7" s="10"/>
      <c r="AN7" s="10"/>
      <c r="AO7" s="10"/>
      <c r="AP7" s="10"/>
      <c r="AQ7" s="10"/>
      <c r="AR7" s="10"/>
      <c r="AS7" s="190"/>
      <c r="AT7" s="190"/>
      <c r="AU7" s="187">
        <v>13</v>
      </c>
      <c r="AV7" s="10">
        <f>(S7-E7)+(AI7-W7)</f>
        <v>0.42916666666666692</v>
      </c>
      <c r="AW7" s="188">
        <f t="shared" si="11"/>
        <v>10.3</v>
      </c>
      <c r="AX7" s="189">
        <f t="shared" si="12"/>
        <v>10.680000000000001</v>
      </c>
    </row>
    <row r="8" spans="1:50" s="177" customFormat="1" ht="15.75">
      <c r="A8" s="185" t="s">
        <v>16</v>
      </c>
      <c r="B8" s="186">
        <v>20</v>
      </c>
      <c r="C8" s="9"/>
      <c r="D8" s="10"/>
      <c r="E8" s="10">
        <v>0.2951388888888889</v>
      </c>
      <c r="F8" s="10">
        <f t="shared" si="13"/>
        <v>0.30555555555555558</v>
      </c>
      <c r="G8" s="10">
        <f t="shared" si="8"/>
        <v>0.31597222222222227</v>
      </c>
      <c r="H8" s="10">
        <f t="shared" si="9"/>
        <v>0.33958333333333335</v>
      </c>
      <c r="I8" s="10">
        <f t="shared" si="9"/>
        <v>0.36319444444444449</v>
      </c>
      <c r="J8" s="10">
        <f t="shared" si="10"/>
        <v>0.37361111111111117</v>
      </c>
      <c r="K8" s="10">
        <f t="shared" si="10"/>
        <v>0.38402777777777786</v>
      </c>
      <c r="L8" s="10">
        <f t="shared" si="0"/>
        <v>0.40763888888888899</v>
      </c>
      <c r="M8" s="10">
        <f t="shared" si="0"/>
        <v>0.43125000000000013</v>
      </c>
      <c r="N8" s="10">
        <f t="shared" si="1"/>
        <v>0.44166666666666682</v>
      </c>
      <c r="O8" s="13">
        <f t="shared" si="1"/>
        <v>0.4520833333333335</v>
      </c>
      <c r="P8" s="13">
        <f t="shared" si="2"/>
        <v>0.47569444444444464</v>
      </c>
      <c r="Q8" s="13">
        <f t="shared" si="0"/>
        <v>0.49930555555555578</v>
      </c>
      <c r="R8" s="12">
        <f t="shared" si="1"/>
        <v>0.50972222222222241</v>
      </c>
      <c r="S8" s="10">
        <f t="shared" si="1"/>
        <v>0.52013888888888904</v>
      </c>
      <c r="T8" s="10">
        <f t="shared" si="2"/>
        <v>0.54375000000000018</v>
      </c>
      <c r="U8" s="10">
        <f t="shared" si="0"/>
        <v>0.56736111111111132</v>
      </c>
      <c r="V8" s="12">
        <f t="shared" si="1"/>
        <v>0.57777777777777795</v>
      </c>
      <c r="W8" s="12">
        <f t="shared" si="1"/>
        <v>0.58819444444444458</v>
      </c>
      <c r="X8" s="12">
        <f t="shared" si="2"/>
        <v>0.61180555555555571</v>
      </c>
      <c r="Y8" s="12">
        <f t="shared" si="0"/>
        <v>0.63541666666666685</v>
      </c>
      <c r="Z8" s="12">
        <f t="shared" si="1"/>
        <v>0.64583333333333348</v>
      </c>
      <c r="AA8" s="13">
        <f t="shared" si="1"/>
        <v>0.65625000000000011</v>
      </c>
      <c r="AB8" s="13">
        <f t="shared" si="2"/>
        <v>0.67986111111111125</v>
      </c>
      <c r="AC8" s="13">
        <f t="shared" si="4"/>
        <v>0.70347222222222239</v>
      </c>
      <c r="AD8" s="12">
        <f t="shared" si="6"/>
        <v>0.71388888888888902</v>
      </c>
      <c r="AE8" s="12">
        <f t="shared" si="6"/>
        <v>0.72430555555555565</v>
      </c>
      <c r="AF8" s="12">
        <f t="shared" si="4"/>
        <v>0.74791666666666679</v>
      </c>
      <c r="AG8" s="12">
        <f t="shared" si="4"/>
        <v>0.77152777777777792</v>
      </c>
      <c r="AH8" s="12">
        <f t="shared" si="6"/>
        <v>0.78194444444444455</v>
      </c>
      <c r="AI8" s="10">
        <f t="shared" si="6"/>
        <v>0.79236111111111118</v>
      </c>
      <c r="AJ8" s="10">
        <f t="shared" si="7"/>
        <v>0.81597222222222232</v>
      </c>
      <c r="AK8" s="10">
        <f t="shared" si="7"/>
        <v>0.83958333333333346</v>
      </c>
      <c r="AL8" s="12">
        <f t="shared" ref="AL8:AM8" si="14">AK8+15/1440</f>
        <v>0.85000000000000009</v>
      </c>
      <c r="AM8" s="10">
        <f t="shared" si="14"/>
        <v>0.86041666666666672</v>
      </c>
      <c r="AN8" s="10">
        <f t="shared" ref="AN8:AO8" si="15">AM8+34/1440</f>
        <v>0.88402777777777786</v>
      </c>
      <c r="AO8" s="10">
        <f t="shared" si="15"/>
        <v>0.90763888888888899</v>
      </c>
      <c r="AP8" s="12">
        <f t="shared" ref="AP8:AQ8" si="16">AO8+15/1440</f>
        <v>0.91805555555555562</v>
      </c>
      <c r="AQ8" s="10">
        <f t="shared" si="16"/>
        <v>0.92847222222222225</v>
      </c>
      <c r="AR8" s="10"/>
      <c r="AS8" s="10"/>
      <c r="AT8" s="190"/>
      <c r="AU8" s="187">
        <v>17</v>
      </c>
      <c r="AV8" s="10">
        <f>(O8-E8)+(AA8-Q8)+(AQ8-AC8)</f>
        <v>0.53888888888888875</v>
      </c>
      <c r="AW8" s="188">
        <f t="shared" si="11"/>
        <v>12.933333333333334</v>
      </c>
      <c r="AX8" s="189">
        <f t="shared" si="12"/>
        <v>13.313333333333334</v>
      </c>
    </row>
    <row r="9" spans="1:50" s="177" customFormat="1" ht="16.5" thickBot="1">
      <c r="A9" s="191" t="s">
        <v>17</v>
      </c>
      <c r="B9" s="192">
        <v>19</v>
      </c>
      <c r="C9" s="17"/>
      <c r="D9" s="18"/>
      <c r="E9" s="18">
        <v>0.30833333333333335</v>
      </c>
      <c r="F9" s="19">
        <f t="shared" si="13"/>
        <v>0.31875000000000003</v>
      </c>
      <c r="G9" s="18">
        <f t="shared" si="8"/>
        <v>0.32916666666666672</v>
      </c>
      <c r="H9" s="18">
        <f t="shared" si="9"/>
        <v>0.35277777777777786</v>
      </c>
      <c r="I9" s="18">
        <f t="shared" si="9"/>
        <v>0.37638888888888899</v>
      </c>
      <c r="J9" s="18">
        <f t="shared" si="10"/>
        <v>0.38680555555555568</v>
      </c>
      <c r="K9" s="20">
        <f t="shared" si="10"/>
        <v>0.39722222222222237</v>
      </c>
      <c r="L9" s="20">
        <f t="shared" si="0"/>
        <v>0.4208333333333335</v>
      </c>
      <c r="M9" s="20">
        <f t="shared" si="0"/>
        <v>0.44444444444444464</v>
      </c>
      <c r="N9" s="18">
        <f t="shared" si="1"/>
        <v>0.45486111111111133</v>
      </c>
      <c r="O9" s="18">
        <f t="shared" si="1"/>
        <v>0.46527777777777801</v>
      </c>
      <c r="P9" s="18">
        <f t="shared" si="2"/>
        <v>0.48888888888888915</v>
      </c>
      <c r="Q9" s="18">
        <f t="shared" si="0"/>
        <v>0.51250000000000029</v>
      </c>
      <c r="R9" s="18">
        <f t="shared" si="1"/>
        <v>0.52291666666666692</v>
      </c>
      <c r="S9" s="18">
        <f t="shared" si="1"/>
        <v>0.53333333333333355</v>
      </c>
      <c r="T9" s="18">
        <f t="shared" si="2"/>
        <v>0.55694444444444469</v>
      </c>
      <c r="U9" s="18">
        <f t="shared" si="0"/>
        <v>0.58055555555555582</v>
      </c>
      <c r="V9" s="21">
        <f t="shared" si="1"/>
        <v>0.59097222222222245</v>
      </c>
      <c r="W9" s="20">
        <f t="shared" si="1"/>
        <v>0.60138888888888908</v>
      </c>
      <c r="X9" s="20">
        <f t="shared" si="2"/>
        <v>0.62500000000000022</v>
      </c>
      <c r="Y9" s="20">
        <f t="shared" si="0"/>
        <v>0.64861111111111136</v>
      </c>
      <c r="Z9" s="21">
        <f t="shared" si="1"/>
        <v>0.65902777777777799</v>
      </c>
      <c r="AA9" s="21">
        <f t="shared" si="1"/>
        <v>0.66944444444444462</v>
      </c>
      <c r="AB9" s="21">
        <f t="shared" si="2"/>
        <v>0.69305555555555576</v>
      </c>
      <c r="AC9" s="21">
        <f t="shared" si="4"/>
        <v>0.7166666666666669</v>
      </c>
      <c r="AD9" s="21">
        <f t="shared" si="6"/>
        <v>0.72708333333333353</v>
      </c>
      <c r="AE9" s="21">
        <f t="shared" si="6"/>
        <v>0.73750000000000016</v>
      </c>
      <c r="AF9" s="21">
        <f t="shared" si="4"/>
        <v>0.76111111111111129</v>
      </c>
      <c r="AG9" s="21">
        <f t="shared" si="4"/>
        <v>0.78472222222222243</v>
      </c>
      <c r="AH9" s="21">
        <f t="shared" si="6"/>
        <v>0.79513888888888906</v>
      </c>
      <c r="AI9" s="18">
        <f t="shared" si="6"/>
        <v>0.80555555555555569</v>
      </c>
      <c r="AJ9" s="19"/>
      <c r="AK9" s="19"/>
      <c r="AL9" s="19"/>
      <c r="AM9" s="19"/>
      <c r="AN9" s="18"/>
      <c r="AO9" s="18"/>
      <c r="AP9" s="18"/>
      <c r="AQ9" s="18"/>
      <c r="AR9" s="18"/>
      <c r="AS9" s="193"/>
      <c r="AT9" s="193"/>
      <c r="AU9" s="194">
        <v>13</v>
      </c>
      <c r="AV9" s="18">
        <f>(K9-E9)+(W9-M9)+(AI9-Y9)</f>
        <v>0.40277777777777779</v>
      </c>
      <c r="AW9" s="188">
        <f t="shared" si="11"/>
        <v>9.6666666666666661</v>
      </c>
      <c r="AX9" s="195">
        <f t="shared" si="12"/>
        <v>10.046666666666667</v>
      </c>
    </row>
    <row r="10" spans="1:50" s="177" customFormat="1" ht="15.75">
      <c r="B10" s="196"/>
      <c r="AU10" s="197">
        <f>SUM(AU5:AU9)</f>
        <v>72.5</v>
      </c>
      <c r="AV10" s="198"/>
      <c r="AW10" s="199">
        <f>SUM(AW5:AW9)</f>
        <v>55.383333333333333</v>
      </c>
      <c r="AX10" s="200">
        <f>SUM(AX5:AX9)</f>
        <v>57.283333333333339</v>
      </c>
    </row>
    <row r="11" spans="1:50" s="177" customFormat="1" ht="16.5" thickBot="1">
      <c r="O11" s="178" t="s">
        <v>0</v>
      </c>
      <c r="W11" s="201" t="s">
        <v>109</v>
      </c>
      <c r="X11" s="202"/>
      <c r="Y11" s="202"/>
      <c r="Z11" s="202"/>
      <c r="AA11" s="203"/>
      <c r="AB11" s="178" t="s">
        <v>21</v>
      </c>
      <c r="AD11" s="1"/>
      <c r="AE11" s="178" t="s">
        <v>142</v>
      </c>
      <c r="AG11" s="223" t="s">
        <v>156</v>
      </c>
      <c r="AU11" s="204"/>
    </row>
    <row r="12" spans="1:50" s="177" customFormat="1" ht="15" customHeight="1">
      <c r="A12" s="276" t="s">
        <v>5</v>
      </c>
      <c r="B12" s="278" t="s">
        <v>6</v>
      </c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80"/>
      <c r="AU12" s="281" t="s">
        <v>7</v>
      </c>
      <c r="AV12" s="283" t="s">
        <v>8</v>
      </c>
      <c r="AW12" s="285"/>
      <c r="AX12" s="274" t="s">
        <v>9</v>
      </c>
    </row>
    <row r="13" spans="1:50" s="177" customFormat="1" ht="15.75">
      <c r="A13" s="277"/>
      <c r="B13" s="279"/>
      <c r="C13" s="180" t="s">
        <v>10</v>
      </c>
      <c r="D13" s="181" t="s">
        <v>11</v>
      </c>
      <c r="E13" s="181" t="s">
        <v>10</v>
      </c>
      <c r="F13" s="182" t="s">
        <v>12</v>
      </c>
      <c r="G13" s="181" t="s">
        <v>10</v>
      </c>
      <c r="H13" s="181" t="s">
        <v>11</v>
      </c>
      <c r="I13" s="181" t="s">
        <v>10</v>
      </c>
      <c r="J13" s="182" t="s">
        <v>12</v>
      </c>
      <c r="K13" s="181" t="s">
        <v>10</v>
      </c>
      <c r="L13" s="181" t="s">
        <v>11</v>
      </c>
      <c r="M13" s="181" t="s">
        <v>10</v>
      </c>
      <c r="N13" s="182" t="s">
        <v>12</v>
      </c>
      <c r="O13" s="181" t="s">
        <v>10</v>
      </c>
      <c r="P13" s="181" t="s">
        <v>11</v>
      </c>
      <c r="Q13" s="181" t="s">
        <v>10</v>
      </c>
      <c r="R13" s="182" t="s">
        <v>12</v>
      </c>
      <c r="S13" s="181" t="s">
        <v>10</v>
      </c>
      <c r="T13" s="181" t="s">
        <v>11</v>
      </c>
      <c r="U13" s="181" t="s">
        <v>10</v>
      </c>
      <c r="V13" s="182" t="s">
        <v>12</v>
      </c>
      <c r="W13" s="181" t="s">
        <v>10</v>
      </c>
      <c r="X13" s="181" t="s">
        <v>11</v>
      </c>
      <c r="Y13" s="181" t="s">
        <v>10</v>
      </c>
      <c r="Z13" s="182" t="s">
        <v>12</v>
      </c>
      <c r="AA13" s="181" t="s">
        <v>10</v>
      </c>
      <c r="AB13" s="181" t="s">
        <v>11</v>
      </c>
      <c r="AC13" s="181" t="s">
        <v>10</v>
      </c>
      <c r="AD13" s="182" t="s">
        <v>12</v>
      </c>
      <c r="AE13" s="181" t="s">
        <v>10</v>
      </c>
      <c r="AF13" s="181" t="s">
        <v>11</v>
      </c>
      <c r="AG13" s="181" t="s">
        <v>10</v>
      </c>
      <c r="AH13" s="182" t="s">
        <v>12</v>
      </c>
      <c r="AI13" s="181" t="s">
        <v>10</v>
      </c>
      <c r="AJ13" s="181" t="s">
        <v>11</v>
      </c>
      <c r="AK13" s="181" t="s">
        <v>10</v>
      </c>
      <c r="AL13" s="182" t="s">
        <v>12</v>
      </c>
      <c r="AM13" s="181" t="s">
        <v>10</v>
      </c>
      <c r="AN13" s="181" t="s">
        <v>11</v>
      </c>
      <c r="AO13" s="181" t="s">
        <v>10</v>
      </c>
      <c r="AP13" s="182" t="s">
        <v>12</v>
      </c>
      <c r="AQ13" s="181" t="s">
        <v>10</v>
      </c>
      <c r="AR13" s="181" t="s">
        <v>11</v>
      </c>
      <c r="AS13" s="181" t="s">
        <v>10</v>
      </c>
      <c r="AT13" s="182" t="s">
        <v>12</v>
      </c>
      <c r="AU13" s="282"/>
      <c r="AV13" s="183"/>
      <c r="AW13" s="205"/>
      <c r="AX13" s="275"/>
    </row>
    <row r="14" spans="1:50" s="177" customFormat="1" ht="15.75">
      <c r="A14" s="185" t="s">
        <v>13</v>
      </c>
      <c r="B14" s="186">
        <v>33</v>
      </c>
      <c r="C14" s="9"/>
      <c r="D14" s="10"/>
      <c r="E14" s="11">
        <v>0.2986111111111111</v>
      </c>
      <c r="F14" s="12">
        <f>E14+15/1440</f>
        <v>0.30902777777777779</v>
      </c>
      <c r="G14" s="10">
        <f>F14+15/1440</f>
        <v>0.31944444444444448</v>
      </c>
      <c r="H14" s="10">
        <f>G14+34/1440</f>
        <v>0.34305555555555556</v>
      </c>
      <c r="I14" s="10">
        <f>H14+34/1440</f>
        <v>0.3666666666666667</v>
      </c>
      <c r="J14" s="12">
        <f>I14+15/1440</f>
        <v>0.37708333333333338</v>
      </c>
      <c r="K14" s="10">
        <f>J14+15/1440</f>
        <v>0.38750000000000007</v>
      </c>
      <c r="L14" s="10">
        <f t="shared" ref="L14:M16" si="17">K14+34/1440</f>
        <v>0.4111111111111112</v>
      </c>
      <c r="M14" s="10">
        <f t="shared" si="17"/>
        <v>0.43472222222222234</v>
      </c>
      <c r="N14" s="12">
        <f t="shared" ref="N14:O16" si="18">M14+15/1440</f>
        <v>0.44513888888888903</v>
      </c>
      <c r="O14" s="13">
        <f t="shared" si="18"/>
        <v>0.45555555555555571</v>
      </c>
      <c r="P14" s="13">
        <f t="shared" ref="P14:Q16" si="19">O14+34/1440</f>
        <v>0.47916666666666685</v>
      </c>
      <c r="Q14" s="13">
        <f t="shared" si="19"/>
        <v>0.50277777777777799</v>
      </c>
      <c r="R14" s="10">
        <f t="shared" ref="R14:S16" si="20">Q14+15/1440</f>
        <v>0.51319444444444462</v>
      </c>
      <c r="S14" s="10">
        <f t="shared" si="20"/>
        <v>0.52361111111111125</v>
      </c>
      <c r="T14" s="10">
        <f t="shared" ref="T14:U16" si="21">S14+34/1440</f>
        <v>0.54722222222222239</v>
      </c>
      <c r="U14" s="10">
        <f t="shared" si="21"/>
        <v>0.57083333333333353</v>
      </c>
      <c r="V14" s="10">
        <f t="shared" ref="V14:W16" si="22">U14+15/1440</f>
        <v>0.58125000000000016</v>
      </c>
      <c r="W14" s="10">
        <f t="shared" si="22"/>
        <v>0.59166666666666679</v>
      </c>
      <c r="X14" s="10">
        <f t="shared" ref="X14:Y16" si="23">W14+34/1440</f>
        <v>0.61527777777777792</v>
      </c>
      <c r="Y14" s="10">
        <f t="shared" si="23"/>
        <v>0.63888888888888906</v>
      </c>
      <c r="Z14" s="10">
        <f t="shared" ref="Z14:AA16" si="24">Y14+15/1440</f>
        <v>0.64930555555555569</v>
      </c>
      <c r="AA14" s="10">
        <f t="shared" si="24"/>
        <v>0.65972222222222232</v>
      </c>
      <c r="AB14" s="10">
        <f t="shared" ref="AB14:AC16" si="25">AA14+34/1440</f>
        <v>0.68333333333333346</v>
      </c>
      <c r="AC14" s="10">
        <f t="shared" si="25"/>
        <v>0.7069444444444446</v>
      </c>
      <c r="AD14" s="10">
        <f t="shared" ref="AD14:AE16" si="26">AC14+15/1440</f>
        <v>0.71736111111111123</v>
      </c>
      <c r="AE14" s="13">
        <f t="shared" si="26"/>
        <v>0.72777777777777786</v>
      </c>
      <c r="AF14" s="13">
        <f t="shared" ref="AF14:AG16" si="27">AE14+34/1440</f>
        <v>0.75138888888888899</v>
      </c>
      <c r="AG14" s="13">
        <f t="shared" si="27"/>
        <v>0.77500000000000013</v>
      </c>
      <c r="AH14" s="10">
        <f t="shared" ref="AH14:AI16" si="28">AG14+15/1440</f>
        <v>0.78541666666666676</v>
      </c>
      <c r="AI14" s="10">
        <f t="shared" si="28"/>
        <v>0.79583333333333339</v>
      </c>
      <c r="AJ14" s="10">
        <f t="shared" ref="AJ14:AK14" si="29">AI14+34/1440</f>
        <v>0.81944444444444453</v>
      </c>
      <c r="AK14" s="10">
        <f t="shared" si="29"/>
        <v>0.84305555555555567</v>
      </c>
      <c r="AL14" s="10">
        <f t="shared" ref="AL14:AM14" si="30">AK14+15/1440</f>
        <v>0.8534722222222223</v>
      </c>
      <c r="AM14" s="10">
        <f t="shared" si="30"/>
        <v>0.86388888888888893</v>
      </c>
      <c r="AN14" s="10">
        <f t="shared" ref="AN14:AO14" si="31">AM14+34/1440</f>
        <v>0.88750000000000007</v>
      </c>
      <c r="AO14" s="10">
        <f t="shared" si="31"/>
        <v>0.9111111111111112</v>
      </c>
      <c r="AP14" s="12"/>
      <c r="AQ14" s="10"/>
      <c r="AR14" s="10"/>
      <c r="AS14" s="10"/>
      <c r="AT14" s="10"/>
      <c r="AU14" s="206">
        <v>16</v>
      </c>
      <c r="AV14" s="10">
        <f>(O14-E14)+(AE14-Q14)+(AO14-AG14)</f>
        <v>0.51805555555555549</v>
      </c>
      <c r="AW14" s="207">
        <f>HOUR(AV14)+MINUTE(AV14)/60</f>
        <v>12.433333333333334</v>
      </c>
      <c r="AX14" s="189">
        <f>AW14+0.38</f>
        <v>12.813333333333334</v>
      </c>
    </row>
    <row r="15" spans="1:50" s="177" customFormat="1" ht="15.75">
      <c r="A15" s="185" t="s">
        <v>14</v>
      </c>
      <c r="B15" s="186">
        <v>33</v>
      </c>
      <c r="C15" s="10">
        <f>D15-34/1440</f>
        <v>0.27500000000000002</v>
      </c>
      <c r="D15" s="10">
        <f>E15-33/1440</f>
        <v>0.2986111111111111</v>
      </c>
      <c r="E15" s="15">
        <f>E14+B15/1440</f>
        <v>0.32152777777777775</v>
      </c>
      <c r="F15" s="12">
        <f t="shared" ref="F15:G16" si="32">E15+15/1440</f>
        <v>0.33194444444444443</v>
      </c>
      <c r="G15" s="10">
        <f t="shared" si="32"/>
        <v>0.34236111111111112</v>
      </c>
      <c r="H15" s="10">
        <f t="shared" ref="H15:I16" si="33">G15+34/1440</f>
        <v>0.36597222222222225</v>
      </c>
      <c r="I15" s="10">
        <f t="shared" si="33"/>
        <v>0.38958333333333339</v>
      </c>
      <c r="J15" s="12">
        <f t="shared" ref="J15:K16" si="34">I15+15/1440</f>
        <v>0.40000000000000008</v>
      </c>
      <c r="K15" s="13">
        <f t="shared" si="34"/>
        <v>0.41041666666666676</v>
      </c>
      <c r="L15" s="13">
        <f t="shared" si="17"/>
        <v>0.4340277777777779</v>
      </c>
      <c r="M15" s="13">
        <f t="shared" si="17"/>
        <v>0.45763888888888904</v>
      </c>
      <c r="N15" s="12">
        <f t="shared" si="18"/>
        <v>0.46805555555555572</v>
      </c>
      <c r="O15" s="10">
        <f t="shared" si="18"/>
        <v>0.47847222222222241</v>
      </c>
      <c r="P15" s="10">
        <f t="shared" si="19"/>
        <v>0.50208333333333355</v>
      </c>
      <c r="Q15" s="10">
        <f t="shared" si="19"/>
        <v>0.52569444444444469</v>
      </c>
      <c r="R15" s="12">
        <f t="shared" si="20"/>
        <v>0.53611111111111132</v>
      </c>
      <c r="S15" s="10">
        <f t="shared" si="20"/>
        <v>0.54652777777777795</v>
      </c>
      <c r="T15" s="10">
        <f t="shared" si="21"/>
        <v>0.57013888888888908</v>
      </c>
      <c r="U15" s="10">
        <f t="shared" si="21"/>
        <v>0.59375000000000022</v>
      </c>
      <c r="V15" s="12">
        <f t="shared" si="22"/>
        <v>0.60416666666666685</v>
      </c>
      <c r="W15" s="13">
        <f t="shared" si="22"/>
        <v>0.61458333333333348</v>
      </c>
      <c r="X15" s="13">
        <f t="shared" si="23"/>
        <v>0.63819444444444462</v>
      </c>
      <c r="Y15" s="13">
        <f t="shared" si="23"/>
        <v>0.66180555555555576</v>
      </c>
      <c r="Z15" s="10">
        <f t="shared" si="24"/>
        <v>0.67222222222222239</v>
      </c>
      <c r="AA15" s="10">
        <f t="shared" si="24"/>
        <v>0.68263888888888902</v>
      </c>
      <c r="AB15" s="10">
        <f t="shared" si="25"/>
        <v>0.70625000000000016</v>
      </c>
      <c r="AC15" s="10">
        <f t="shared" si="25"/>
        <v>0.72986111111111129</v>
      </c>
      <c r="AD15" s="10">
        <f t="shared" si="26"/>
        <v>0.74027777777777792</v>
      </c>
      <c r="AE15" s="10">
        <f t="shared" si="26"/>
        <v>0.75069444444444455</v>
      </c>
      <c r="AF15" s="10">
        <f t="shared" si="27"/>
        <v>0.77430555555555569</v>
      </c>
      <c r="AG15" s="10">
        <f t="shared" si="27"/>
        <v>0.79791666666666683</v>
      </c>
      <c r="AH15" s="10">
        <f t="shared" si="28"/>
        <v>0.80833333333333346</v>
      </c>
      <c r="AI15" s="10">
        <f t="shared" si="28"/>
        <v>0.81875000000000009</v>
      </c>
      <c r="AJ15" s="10"/>
      <c r="AK15" s="10"/>
      <c r="AL15" s="10"/>
      <c r="AM15" s="10"/>
      <c r="AN15" s="10"/>
      <c r="AO15" s="10"/>
      <c r="AP15" s="10"/>
      <c r="AQ15" s="10"/>
      <c r="AR15" s="10"/>
      <c r="AS15" s="190"/>
      <c r="AT15" s="190"/>
      <c r="AU15" s="206">
        <v>14</v>
      </c>
      <c r="AV15" s="10">
        <f>(K15-C15)+(W15-M15)+(AI15-Y15)</f>
        <v>0.44930555555555551</v>
      </c>
      <c r="AW15" s="207">
        <f t="shared" ref="AW15:AW16" si="35">HOUR(AV15)+MINUTE(AV15)/60</f>
        <v>10.783333333333333</v>
      </c>
      <c r="AX15" s="189">
        <f t="shared" ref="AX15:AX16" si="36">AW15+0.38</f>
        <v>11.163333333333334</v>
      </c>
    </row>
    <row r="16" spans="1:50" s="177" customFormat="1" ht="15.75">
      <c r="A16" s="185" t="s">
        <v>15</v>
      </c>
      <c r="B16" s="186">
        <v>32</v>
      </c>
      <c r="C16" s="9"/>
      <c r="D16" s="10"/>
      <c r="E16" s="16">
        <f>E15+B16/1440</f>
        <v>0.34374999999999994</v>
      </c>
      <c r="F16" s="10">
        <f t="shared" si="32"/>
        <v>0.35416666666666663</v>
      </c>
      <c r="G16" s="10">
        <f t="shared" si="32"/>
        <v>0.36458333333333331</v>
      </c>
      <c r="H16" s="10">
        <f t="shared" si="33"/>
        <v>0.3881944444444444</v>
      </c>
      <c r="I16" s="10">
        <f t="shared" si="33"/>
        <v>0.41180555555555554</v>
      </c>
      <c r="J16" s="10">
        <f t="shared" si="34"/>
        <v>0.42222222222222222</v>
      </c>
      <c r="K16" s="10">
        <f t="shared" si="34"/>
        <v>0.43263888888888891</v>
      </c>
      <c r="L16" s="10">
        <f t="shared" si="17"/>
        <v>0.45625000000000004</v>
      </c>
      <c r="M16" s="10">
        <f t="shared" si="17"/>
        <v>0.47986111111111118</v>
      </c>
      <c r="N16" s="10">
        <f t="shared" si="18"/>
        <v>0.49027777777777787</v>
      </c>
      <c r="O16" s="10">
        <f t="shared" si="18"/>
        <v>0.50069444444444455</v>
      </c>
      <c r="P16" s="10">
        <f t="shared" si="19"/>
        <v>0.52430555555555569</v>
      </c>
      <c r="Q16" s="10">
        <f t="shared" si="19"/>
        <v>0.54791666666666683</v>
      </c>
      <c r="R16" s="12">
        <f t="shared" si="20"/>
        <v>0.55833333333333346</v>
      </c>
      <c r="S16" s="13">
        <f t="shared" si="20"/>
        <v>0.56875000000000009</v>
      </c>
      <c r="T16" s="13">
        <f t="shared" si="21"/>
        <v>0.59236111111111123</v>
      </c>
      <c r="U16" s="13">
        <f t="shared" si="21"/>
        <v>0.61597222222222237</v>
      </c>
      <c r="V16" s="13">
        <f t="shared" si="22"/>
        <v>0.62638888888888899</v>
      </c>
      <c r="W16" s="13">
        <f t="shared" si="22"/>
        <v>0.63680555555555562</v>
      </c>
      <c r="X16" s="10">
        <f t="shared" si="23"/>
        <v>0.66041666666666676</v>
      </c>
      <c r="Y16" s="10">
        <f t="shared" si="23"/>
        <v>0.6840277777777779</v>
      </c>
      <c r="Z16" s="12">
        <f t="shared" si="24"/>
        <v>0.69444444444444453</v>
      </c>
      <c r="AA16" s="10">
        <f t="shared" si="24"/>
        <v>0.70486111111111116</v>
      </c>
      <c r="AB16" s="10">
        <f t="shared" si="25"/>
        <v>0.7284722222222223</v>
      </c>
      <c r="AC16" s="10">
        <f t="shared" si="25"/>
        <v>0.75208333333333344</v>
      </c>
      <c r="AD16" s="10">
        <f t="shared" si="26"/>
        <v>0.76250000000000007</v>
      </c>
      <c r="AE16" s="10">
        <f t="shared" si="26"/>
        <v>0.7729166666666667</v>
      </c>
      <c r="AF16" s="10">
        <f t="shared" si="27"/>
        <v>0.79652777777777783</v>
      </c>
      <c r="AG16" s="10">
        <f t="shared" si="27"/>
        <v>0.82013888888888897</v>
      </c>
      <c r="AH16" s="10">
        <f t="shared" si="28"/>
        <v>0.8305555555555556</v>
      </c>
      <c r="AI16" s="10">
        <f t="shared" si="28"/>
        <v>0.84097222222222223</v>
      </c>
      <c r="AJ16" s="10"/>
      <c r="AK16" s="10"/>
      <c r="AL16" s="10"/>
      <c r="AM16" s="10"/>
      <c r="AN16" s="10"/>
      <c r="AO16" s="10"/>
      <c r="AP16" s="10"/>
      <c r="AQ16" s="10"/>
      <c r="AR16" s="10"/>
      <c r="AS16" s="190"/>
      <c r="AT16" s="190"/>
      <c r="AU16" s="206">
        <v>13</v>
      </c>
      <c r="AV16" s="10">
        <f>(S16-E16)+(AI16-W16)</f>
        <v>0.42916666666666675</v>
      </c>
      <c r="AW16" s="207">
        <f t="shared" si="35"/>
        <v>10.3</v>
      </c>
      <c r="AX16" s="189">
        <f t="shared" si="36"/>
        <v>10.680000000000001</v>
      </c>
    </row>
    <row r="17" spans="1:50" s="177" customFormat="1" ht="16.5" thickBot="1">
      <c r="A17" s="185"/>
      <c r="B17" s="186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23"/>
      <c r="P17" s="23"/>
      <c r="Q17" s="23"/>
      <c r="R17" s="12"/>
      <c r="S17" s="10"/>
      <c r="T17" s="10"/>
      <c r="U17" s="10"/>
      <c r="V17" s="10"/>
      <c r="W17" s="10"/>
      <c r="X17" s="10"/>
      <c r="Y17" s="10"/>
      <c r="Z17" s="12"/>
      <c r="AA17" s="23"/>
      <c r="AB17" s="23"/>
      <c r="AC17" s="23"/>
      <c r="AD17" s="12"/>
      <c r="AE17" s="10"/>
      <c r="AF17" s="10"/>
      <c r="AG17" s="10"/>
      <c r="AH17" s="12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90"/>
      <c r="AT17" s="190"/>
      <c r="AU17" s="208"/>
      <c r="AV17" s="208"/>
      <c r="AW17" s="209"/>
      <c r="AX17" s="189"/>
    </row>
    <row r="18" spans="1:50" s="177" customFormat="1" ht="15.75">
      <c r="B18" s="196"/>
      <c r="AU18" s="210">
        <f>SUM(AU14:AU17)</f>
        <v>43</v>
      </c>
      <c r="AV18" s="210"/>
      <c r="AW18" s="199">
        <f>SUM(AW14:AW17)</f>
        <v>33.516666666666666</v>
      </c>
      <c r="AX18" s="200">
        <f>SUM(AX14:AX17)</f>
        <v>34.656666666666666</v>
      </c>
    </row>
    <row r="19" spans="1:50" s="177" customFormat="1" ht="16.5" thickBot="1">
      <c r="K19" s="1"/>
      <c r="L19" s="1"/>
      <c r="M19" s="1"/>
      <c r="N19" s="1"/>
      <c r="O19" s="178" t="s">
        <v>0</v>
      </c>
      <c r="Q19" s="1"/>
      <c r="R19" s="1"/>
      <c r="S19" s="1"/>
      <c r="T19" s="1"/>
      <c r="W19" s="179" t="s">
        <v>109</v>
      </c>
      <c r="X19" s="179"/>
      <c r="Y19" s="179"/>
      <c r="Z19" s="179"/>
      <c r="AA19" s="66"/>
      <c r="AB19" s="178" t="s">
        <v>1</v>
      </c>
      <c r="AD19" s="1"/>
      <c r="AE19" s="223" t="s">
        <v>157</v>
      </c>
      <c r="AF19" s="217"/>
      <c r="AG19" s="217"/>
      <c r="AI19" s="178"/>
    </row>
    <row r="20" spans="1:50" s="177" customFormat="1" ht="15" customHeight="1">
      <c r="A20" s="276" t="s">
        <v>5</v>
      </c>
      <c r="B20" s="278" t="s">
        <v>6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80"/>
      <c r="AU20" s="281" t="s">
        <v>7</v>
      </c>
      <c r="AV20" s="283" t="s">
        <v>8</v>
      </c>
      <c r="AW20" s="284"/>
      <c r="AX20" s="274" t="s">
        <v>9</v>
      </c>
    </row>
    <row r="21" spans="1:50" s="177" customFormat="1" ht="15.75">
      <c r="A21" s="277"/>
      <c r="B21" s="279"/>
      <c r="C21" s="180" t="s">
        <v>10</v>
      </c>
      <c r="D21" s="181" t="s">
        <v>11</v>
      </c>
      <c r="E21" s="181" t="s">
        <v>10</v>
      </c>
      <c r="F21" s="182" t="s">
        <v>12</v>
      </c>
      <c r="G21" s="181" t="s">
        <v>10</v>
      </c>
      <c r="H21" s="181" t="s">
        <v>11</v>
      </c>
      <c r="I21" s="181" t="s">
        <v>10</v>
      </c>
      <c r="J21" s="182" t="s">
        <v>12</v>
      </c>
      <c r="K21" s="181" t="s">
        <v>10</v>
      </c>
      <c r="L21" s="181" t="s">
        <v>11</v>
      </c>
      <c r="M21" s="181" t="s">
        <v>10</v>
      </c>
      <c r="N21" s="182" t="s">
        <v>12</v>
      </c>
      <c r="O21" s="181" t="s">
        <v>10</v>
      </c>
      <c r="P21" s="181" t="s">
        <v>11</v>
      </c>
      <c r="Q21" s="181" t="s">
        <v>10</v>
      </c>
      <c r="R21" s="182" t="s">
        <v>12</v>
      </c>
      <c r="S21" s="181" t="s">
        <v>10</v>
      </c>
      <c r="T21" s="181" t="s">
        <v>11</v>
      </c>
      <c r="U21" s="181" t="s">
        <v>10</v>
      </c>
      <c r="V21" s="182" t="s">
        <v>12</v>
      </c>
      <c r="W21" s="181" t="s">
        <v>10</v>
      </c>
      <c r="X21" s="181" t="s">
        <v>11</v>
      </c>
      <c r="Y21" s="181" t="s">
        <v>10</v>
      </c>
      <c r="Z21" s="182" t="s">
        <v>12</v>
      </c>
      <c r="AA21" s="181" t="s">
        <v>10</v>
      </c>
      <c r="AB21" s="181" t="s">
        <v>11</v>
      </c>
      <c r="AC21" s="181" t="s">
        <v>10</v>
      </c>
      <c r="AD21" s="182" t="s">
        <v>12</v>
      </c>
      <c r="AE21" s="181" t="s">
        <v>10</v>
      </c>
      <c r="AF21" s="181" t="s">
        <v>11</v>
      </c>
      <c r="AG21" s="181" t="s">
        <v>10</v>
      </c>
      <c r="AH21" s="182" t="s">
        <v>12</v>
      </c>
      <c r="AI21" s="181" t="s">
        <v>10</v>
      </c>
      <c r="AJ21" s="181" t="s">
        <v>11</v>
      </c>
      <c r="AK21" s="181" t="s">
        <v>10</v>
      </c>
      <c r="AL21" s="182" t="s">
        <v>12</v>
      </c>
      <c r="AM21" s="181" t="s">
        <v>10</v>
      </c>
      <c r="AN21" s="181" t="s">
        <v>11</v>
      </c>
      <c r="AO21" s="181" t="s">
        <v>10</v>
      </c>
      <c r="AP21" s="182" t="s">
        <v>12</v>
      </c>
      <c r="AQ21" s="181" t="s">
        <v>10</v>
      </c>
      <c r="AR21" s="181" t="s">
        <v>11</v>
      </c>
      <c r="AS21" s="181" t="s">
        <v>10</v>
      </c>
      <c r="AT21" s="182" t="s">
        <v>12</v>
      </c>
      <c r="AU21" s="282"/>
      <c r="AV21" s="183"/>
      <c r="AW21" s="184"/>
      <c r="AX21" s="275"/>
    </row>
    <row r="22" spans="1:50" s="177" customFormat="1" ht="15.75">
      <c r="A22" s="185" t="s">
        <v>13</v>
      </c>
      <c r="B22" s="186">
        <v>20</v>
      </c>
      <c r="C22" s="9"/>
      <c r="D22" s="10"/>
      <c r="E22" s="11"/>
      <c r="F22" s="10"/>
      <c r="G22" s="10">
        <v>0.27499999999999997</v>
      </c>
      <c r="H22" s="10">
        <f>G22+34/1440</f>
        <v>0.29861111111111105</v>
      </c>
      <c r="I22" s="10">
        <f>H22+34/1440</f>
        <v>0.32222222222222219</v>
      </c>
      <c r="J22" s="12">
        <f>I22+15/1440</f>
        <v>0.33263888888888887</v>
      </c>
      <c r="K22" s="10">
        <f>J22+15/1440</f>
        <v>0.34305555555555556</v>
      </c>
      <c r="L22" s="10">
        <f t="shared" ref="L22:Y26" si="37">K22+34/1440</f>
        <v>0.3666666666666667</v>
      </c>
      <c r="M22" s="10">
        <f t="shared" si="37"/>
        <v>0.39027777777777783</v>
      </c>
      <c r="N22" s="12">
        <f t="shared" ref="N22:AA26" si="38">M22+15/1440</f>
        <v>0.40069444444444452</v>
      </c>
      <c r="O22" s="10">
        <f t="shared" si="38"/>
        <v>0.4111111111111112</v>
      </c>
      <c r="P22" s="10">
        <f t="shared" ref="P22:AB26" si="39">O22+34/1440</f>
        <v>0.43472222222222234</v>
      </c>
      <c r="Q22" s="10">
        <f t="shared" si="39"/>
        <v>0.45833333333333348</v>
      </c>
      <c r="R22" s="10">
        <f t="shared" ref="R22:S22" si="40">Q22+15/1440</f>
        <v>0.46875000000000017</v>
      </c>
      <c r="S22" s="13">
        <f t="shared" si="40"/>
        <v>0.47916666666666685</v>
      </c>
      <c r="T22" s="13">
        <f t="shared" ref="T22:AG26" si="41">S22+34/1440</f>
        <v>0.50277777777777799</v>
      </c>
      <c r="U22" s="13">
        <f t="shared" si="41"/>
        <v>0.52638888888888913</v>
      </c>
      <c r="V22" s="10">
        <f t="shared" ref="V22:W22" si="42">U22+15/1440</f>
        <v>0.53680555555555576</v>
      </c>
      <c r="W22" s="10">
        <f t="shared" si="42"/>
        <v>0.54722222222222239</v>
      </c>
      <c r="X22" s="10">
        <f t="shared" si="41"/>
        <v>0.57083333333333353</v>
      </c>
      <c r="Y22" s="10">
        <f t="shared" si="41"/>
        <v>0.59444444444444466</v>
      </c>
      <c r="Z22" s="10">
        <f t="shared" ref="Z22:AM26" si="43">Y22+15/1440</f>
        <v>0.60486111111111129</v>
      </c>
      <c r="AA22" s="12">
        <f t="shared" si="43"/>
        <v>0.61527777777777792</v>
      </c>
      <c r="AB22" s="12">
        <f t="shared" si="41"/>
        <v>0.63888888888888906</v>
      </c>
      <c r="AC22" s="12">
        <f t="shared" si="41"/>
        <v>0.6625000000000002</v>
      </c>
      <c r="AD22" s="10">
        <f t="shared" si="43"/>
        <v>0.67291666666666683</v>
      </c>
      <c r="AE22" s="13">
        <f t="shared" si="43"/>
        <v>0.68333333333333346</v>
      </c>
      <c r="AF22" s="13">
        <f t="shared" si="41"/>
        <v>0.7069444444444446</v>
      </c>
      <c r="AG22" s="13">
        <f t="shared" si="41"/>
        <v>0.73055555555555574</v>
      </c>
      <c r="AH22" s="10">
        <f t="shared" si="43"/>
        <v>0.74097222222222237</v>
      </c>
      <c r="AI22" s="12">
        <f t="shared" si="43"/>
        <v>0.75138888888888899</v>
      </c>
      <c r="AJ22" s="12">
        <f t="shared" ref="AJ22:AO26" si="44">AI22+34/1440</f>
        <v>0.77500000000000013</v>
      </c>
      <c r="AK22" s="12">
        <f t="shared" si="44"/>
        <v>0.79861111111111127</v>
      </c>
      <c r="AL22" s="10"/>
      <c r="AM22" s="10"/>
      <c r="AN22" s="10"/>
      <c r="AO22" s="10"/>
      <c r="AP22" s="12"/>
      <c r="AQ22" s="10"/>
      <c r="AR22" s="10"/>
      <c r="AS22" s="10"/>
      <c r="AT22" s="10"/>
      <c r="AU22" s="187">
        <v>13</v>
      </c>
      <c r="AV22" s="10">
        <f>(S22-G22)+(AE22-U22)+(AK22-AG22)</f>
        <v>0.42916666666666675</v>
      </c>
      <c r="AW22" s="188">
        <f>HOUR(AV22)+MINUTE(AV22)/60</f>
        <v>10.3</v>
      </c>
      <c r="AX22" s="189">
        <f>AW22+0.38</f>
        <v>10.680000000000001</v>
      </c>
    </row>
    <row r="23" spans="1:50" s="177" customFormat="1" ht="15.75">
      <c r="A23" s="185" t="s">
        <v>14</v>
      </c>
      <c r="B23" s="186">
        <v>20</v>
      </c>
      <c r="C23" s="9"/>
      <c r="D23" s="10"/>
      <c r="E23" s="15"/>
      <c r="F23" s="10">
        <v>0.27847222222222223</v>
      </c>
      <c r="G23" s="10">
        <f t="shared" ref="G23:G26" si="45">F23+15/1440</f>
        <v>0.28888888888888892</v>
      </c>
      <c r="H23" s="10">
        <f t="shared" ref="H23:I26" si="46">G23+34/1440</f>
        <v>0.3125</v>
      </c>
      <c r="I23" s="10">
        <f t="shared" si="46"/>
        <v>0.33611111111111114</v>
      </c>
      <c r="J23" s="12">
        <f t="shared" ref="J23:K26" si="47">I23+15/1440</f>
        <v>0.34652777777777782</v>
      </c>
      <c r="K23" s="10">
        <f t="shared" si="47"/>
        <v>0.35694444444444451</v>
      </c>
      <c r="L23" s="10">
        <f t="shared" si="37"/>
        <v>0.38055555555555565</v>
      </c>
      <c r="M23" s="10">
        <f t="shared" si="37"/>
        <v>0.40416666666666679</v>
      </c>
      <c r="N23" s="12">
        <f t="shared" si="38"/>
        <v>0.41458333333333347</v>
      </c>
      <c r="O23" s="13">
        <f t="shared" si="38"/>
        <v>0.42500000000000016</v>
      </c>
      <c r="P23" s="13">
        <f t="shared" si="39"/>
        <v>0.44861111111111129</v>
      </c>
      <c r="Q23" s="13">
        <f t="shared" si="37"/>
        <v>0.47222222222222243</v>
      </c>
      <c r="R23" s="12">
        <f t="shared" si="38"/>
        <v>0.48263888888888912</v>
      </c>
      <c r="S23" s="10">
        <f t="shared" si="38"/>
        <v>0.4930555555555558</v>
      </c>
      <c r="T23" s="10">
        <f t="shared" si="39"/>
        <v>0.51666666666666694</v>
      </c>
      <c r="U23" s="10">
        <f t="shared" si="37"/>
        <v>0.54027777777777808</v>
      </c>
      <c r="V23" s="12">
        <f t="shared" si="38"/>
        <v>0.55069444444444471</v>
      </c>
      <c r="W23" s="12">
        <f t="shared" si="38"/>
        <v>0.56111111111111134</v>
      </c>
      <c r="X23" s="12">
        <f t="shared" si="39"/>
        <v>0.58472222222222248</v>
      </c>
      <c r="Y23" s="12">
        <f t="shared" si="37"/>
        <v>0.60833333333333361</v>
      </c>
      <c r="Z23" s="12">
        <f t="shared" si="38"/>
        <v>0.61875000000000024</v>
      </c>
      <c r="AA23" s="12">
        <f t="shared" si="38"/>
        <v>0.62916666666666687</v>
      </c>
      <c r="AB23" s="12">
        <f t="shared" si="39"/>
        <v>0.65277777777777801</v>
      </c>
      <c r="AC23" s="12">
        <f t="shared" si="41"/>
        <v>0.67638888888888915</v>
      </c>
      <c r="AD23" s="12">
        <f t="shared" si="43"/>
        <v>0.68680555555555578</v>
      </c>
      <c r="AE23" s="12">
        <f t="shared" si="43"/>
        <v>0.69722222222222241</v>
      </c>
      <c r="AF23" s="12">
        <f t="shared" si="41"/>
        <v>0.72083333333333355</v>
      </c>
      <c r="AG23" s="12">
        <f t="shared" si="41"/>
        <v>0.74444444444444469</v>
      </c>
      <c r="AH23" s="12">
        <f t="shared" si="43"/>
        <v>0.75486111111111132</v>
      </c>
      <c r="AI23" s="13">
        <f t="shared" si="43"/>
        <v>0.76527777777777795</v>
      </c>
      <c r="AJ23" s="13">
        <f t="shared" si="44"/>
        <v>0.78888888888888908</v>
      </c>
      <c r="AK23" s="13">
        <f t="shared" si="44"/>
        <v>0.81250000000000022</v>
      </c>
      <c r="AL23" s="10">
        <f t="shared" si="43"/>
        <v>0.82291666666666685</v>
      </c>
      <c r="AM23" s="10">
        <f t="shared" si="43"/>
        <v>0.83333333333333348</v>
      </c>
      <c r="AN23" s="10">
        <f t="shared" si="44"/>
        <v>0.85694444444444462</v>
      </c>
      <c r="AO23" s="10">
        <f t="shared" si="44"/>
        <v>0.88055555555555576</v>
      </c>
      <c r="AP23" s="10">
        <f>AO23+22/1440</f>
        <v>0.89583333333333348</v>
      </c>
      <c r="AQ23" s="218">
        <f t="shared" ref="AQ23" si="48">AP23+15/1440</f>
        <v>0.90625000000000011</v>
      </c>
      <c r="AR23" s="218">
        <f t="shared" ref="AR23:AS23" si="49">AQ23+34/1440</f>
        <v>0.92986111111111125</v>
      </c>
      <c r="AS23" s="218">
        <f t="shared" si="49"/>
        <v>0.95347222222222239</v>
      </c>
      <c r="AT23" s="190"/>
      <c r="AU23" s="187">
        <v>18</v>
      </c>
      <c r="AV23" s="10">
        <f>(O23-F23)+(AI23-Q23)+(AS23-AK23)</f>
        <v>0.5805555555555556</v>
      </c>
      <c r="AW23" s="188">
        <f t="shared" ref="AW23:AW26" si="50">HOUR(AV23)+MINUTE(AV23)/60</f>
        <v>13.933333333333334</v>
      </c>
      <c r="AX23" s="189">
        <f t="shared" ref="AX23:AX26" si="51">AW23+0.38</f>
        <v>14.313333333333334</v>
      </c>
    </row>
    <row r="24" spans="1:50" s="177" customFormat="1" ht="15.75">
      <c r="A24" s="185" t="s">
        <v>15</v>
      </c>
      <c r="B24" s="186">
        <v>19</v>
      </c>
      <c r="C24" s="9"/>
      <c r="D24" s="10"/>
      <c r="E24" s="16">
        <v>0.28125</v>
      </c>
      <c r="F24" s="10">
        <f t="shared" ref="F24:F26" si="52">E24+15/1440</f>
        <v>0.29166666666666669</v>
      </c>
      <c r="G24" s="10">
        <f t="shared" si="45"/>
        <v>0.30208333333333337</v>
      </c>
      <c r="H24" s="10">
        <f t="shared" si="46"/>
        <v>0.32569444444444451</v>
      </c>
      <c r="I24" s="10">
        <f t="shared" si="46"/>
        <v>0.34930555555555565</v>
      </c>
      <c r="J24" s="10">
        <f t="shared" si="47"/>
        <v>0.35972222222222233</v>
      </c>
      <c r="K24" s="10">
        <f t="shared" si="47"/>
        <v>0.37013888888888902</v>
      </c>
      <c r="L24" s="10">
        <f t="shared" si="37"/>
        <v>0.39375000000000016</v>
      </c>
      <c r="M24" s="10">
        <f t="shared" si="37"/>
        <v>0.41736111111111129</v>
      </c>
      <c r="N24" s="10">
        <f t="shared" si="38"/>
        <v>0.42777777777777798</v>
      </c>
      <c r="O24" s="10">
        <f t="shared" si="38"/>
        <v>0.43819444444444466</v>
      </c>
      <c r="P24" s="10">
        <f t="shared" si="39"/>
        <v>0.4618055555555558</v>
      </c>
      <c r="Q24" s="10">
        <f t="shared" si="37"/>
        <v>0.48541666666666694</v>
      </c>
      <c r="R24" s="12">
        <f t="shared" si="38"/>
        <v>0.49583333333333363</v>
      </c>
      <c r="S24" s="13">
        <f t="shared" si="38"/>
        <v>0.50625000000000031</v>
      </c>
      <c r="T24" s="13">
        <f t="shared" si="39"/>
        <v>0.52986111111111145</v>
      </c>
      <c r="U24" s="13">
        <f t="shared" si="37"/>
        <v>0.55347222222222259</v>
      </c>
      <c r="V24" s="13">
        <f t="shared" si="38"/>
        <v>0.56388888888888922</v>
      </c>
      <c r="W24" s="13">
        <f t="shared" si="38"/>
        <v>0.57430555555555585</v>
      </c>
      <c r="X24" s="12">
        <f t="shared" si="39"/>
        <v>0.59791666666666698</v>
      </c>
      <c r="Y24" s="12">
        <f t="shared" si="37"/>
        <v>0.62152777777777812</v>
      </c>
      <c r="Z24" s="12">
        <f t="shared" si="38"/>
        <v>0.63194444444444475</v>
      </c>
      <c r="AA24" s="12">
        <f t="shared" si="38"/>
        <v>0.64236111111111138</v>
      </c>
      <c r="AB24" s="12">
        <f t="shared" si="39"/>
        <v>0.66597222222222252</v>
      </c>
      <c r="AC24" s="12">
        <f t="shared" si="41"/>
        <v>0.68958333333333366</v>
      </c>
      <c r="AD24" s="12">
        <f t="shared" si="43"/>
        <v>0.70000000000000029</v>
      </c>
      <c r="AE24" s="12">
        <f t="shared" si="43"/>
        <v>0.71041666666666692</v>
      </c>
      <c r="AF24" s="12">
        <f t="shared" si="41"/>
        <v>0.73402777777777806</v>
      </c>
      <c r="AG24" s="12">
        <f t="shared" si="41"/>
        <v>0.75763888888888919</v>
      </c>
      <c r="AH24" s="12">
        <f t="shared" si="43"/>
        <v>0.76805555555555582</v>
      </c>
      <c r="AI24" s="10">
        <f t="shared" si="43"/>
        <v>0.77847222222222245</v>
      </c>
      <c r="AJ24" s="10"/>
      <c r="AK24" s="10"/>
      <c r="AL24" s="10"/>
      <c r="AM24" s="10"/>
      <c r="AN24" s="10"/>
      <c r="AO24" s="10"/>
      <c r="AP24" s="10"/>
      <c r="AQ24" s="10"/>
      <c r="AR24" s="10"/>
      <c r="AS24" s="190"/>
      <c r="AT24" s="190"/>
      <c r="AU24" s="187">
        <v>13</v>
      </c>
      <c r="AV24" s="10">
        <f>(S24-E24)+(AI24-W24)</f>
        <v>0.42916666666666692</v>
      </c>
      <c r="AW24" s="188">
        <f t="shared" si="50"/>
        <v>10.3</v>
      </c>
      <c r="AX24" s="189">
        <f t="shared" si="51"/>
        <v>10.680000000000001</v>
      </c>
    </row>
    <row r="25" spans="1:50" s="177" customFormat="1" ht="15.75">
      <c r="A25" s="185" t="s">
        <v>16</v>
      </c>
      <c r="B25" s="186">
        <v>20</v>
      </c>
      <c r="C25" s="9"/>
      <c r="D25" s="10"/>
      <c r="E25" s="10">
        <v>0.2951388888888889</v>
      </c>
      <c r="F25" s="10">
        <f t="shared" si="52"/>
        <v>0.30555555555555558</v>
      </c>
      <c r="G25" s="10">
        <f t="shared" si="45"/>
        <v>0.31597222222222227</v>
      </c>
      <c r="H25" s="10">
        <f t="shared" si="46"/>
        <v>0.33958333333333335</v>
      </c>
      <c r="I25" s="10">
        <f t="shared" si="46"/>
        <v>0.36319444444444449</v>
      </c>
      <c r="J25" s="10">
        <f t="shared" si="47"/>
        <v>0.37361111111111117</v>
      </c>
      <c r="K25" s="10">
        <f t="shared" si="47"/>
        <v>0.38402777777777786</v>
      </c>
      <c r="L25" s="10">
        <f t="shared" si="37"/>
        <v>0.40763888888888899</v>
      </c>
      <c r="M25" s="10">
        <f t="shared" si="37"/>
        <v>0.43125000000000013</v>
      </c>
      <c r="N25" s="10">
        <f t="shared" si="38"/>
        <v>0.44166666666666682</v>
      </c>
      <c r="O25" s="13">
        <f t="shared" si="38"/>
        <v>0.4520833333333335</v>
      </c>
      <c r="P25" s="13">
        <f t="shared" si="39"/>
        <v>0.47569444444444464</v>
      </c>
      <c r="Q25" s="13">
        <f t="shared" si="37"/>
        <v>0.49930555555555578</v>
      </c>
      <c r="R25" s="12">
        <f t="shared" si="38"/>
        <v>0.50972222222222241</v>
      </c>
      <c r="S25" s="10">
        <f t="shared" si="38"/>
        <v>0.52013888888888904</v>
      </c>
      <c r="T25" s="10">
        <f t="shared" si="39"/>
        <v>0.54375000000000018</v>
      </c>
      <c r="U25" s="10">
        <f t="shared" si="37"/>
        <v>0.56736111111111132</v>
      </c>
      <c r="V25" s="12">
        <f t="shared" si="38"/>
        <v>0.57777777777777795</v>
      </c>
      <c r="W25" s="12">
        <f t="shared" si="38"/>
        <v>0.58819444444444458</v>
      </c>
      <c r="X25" s="12">
        <f t="shared" si="39"/>
        <v>0.61180555555555571</v>
      </c>
      <c r="Y25" s="12">
        <f t="shared" si="37"/>
        <v>0.63541666666666685</v>
      </c>
      <c r="Z25" s="12">
        <f t="shared" si="38"/>
        <v>0.64583333333333348</v>
      </c>
      <c r="AA25" s="13">
        <f t="shared" si="38"/>
        <v>0.65625000000000011</v>
      </c>
      <c r="AB25" s="13">
        <f t="shared" si="39"/>
        <v>0.67986111111111125</v>
      </c>
      <c r="AC25" s="13">
        <f t="shared" si="41"/>
        <v>0.70347222222222239</v>
      </c>
      <c r="AD25" s="12">
        <f t="shared" si="43"/>
        <v>0.71388888888888902</v>
      </c>
      <c r="AE25" s="12">
        <f t="shared" si="43"/>
        <v>0.72430555555555565</v>
      </c>
      <c r="AF25" s="12">
        <f t="shared" si="41"/>
        <v>0.74791666666666679</v>
      </c>
      <c r="AG25" s="12">
        <f t="shared" si="41"/>
        <v>0.77152777777777792</v>
      </c>
      <c r="AH25" s="12">
        <f t="shared" si="43"/>
        <v>0.78194444444444455</v>
      </c>
      <c r="AI25" s="10">
        <f t="shared" si="43"/>
        <v>0.79236111111111118</v>
      </c>
      <c r="AJ25" s="10">
        <f t="shared" si="44"/>
        <v>0.81597222222222232</v>
      </c>
      <c r="AK25" s="10">
        <f t="shared" si="44"/>
        <v>0.83958333333333346</v>
      </c>
      <c r="AL25" s="12">
        <f t="shared" ref="AL25:AM26" si="53">AK25+15/1440</f>
        <v>0.85000000000000009</v>
      </c>
      <c r="AM25" s="10">
        <f t="shared" si="53"/>
        <v>0.86041666666666672</v>
      </c>
      <c r="AN25" s="10">
        <f t="shared" ref="AN25:AO25" si="54">AM25+34/1440</f>
        <v>0.88402777777777786</v>
      </c>
      <c r="AO25" s="10">
        <f t="shared" si="54"/>
        <v>0.90763888888888899</v>
      </c>
      <c r="AP25" s="12">
        <f t="shared" ref="AP25:AQ25" si="55">AO25+15/1440</f>
        <v>0.91805555555555562</v>
      </c>
      <c r="AQ25" s="10">
        <f t="shared" si="55"/>
        <v>0.92847222222222225</v>
      </c>
      <c r="AR25" s="10"/>
      <c r="AS25" s="10"/>
      <c r="AT25" s="190"/>
      <c r="AU25" s="187">
        <v>17</v>
      </c>
      <c r="AV25" s="10">
        <f>(O25-E25)+(AA25-Q25)+(AQ25-AC25)</f>
        <v>0.53888888888888875</v>
      </c>
      <c r="AW25" s="188">
        <f t="shared" si="50"/>
        <v>12.933333333333334</v>
      </c>
      <c r="AX25" s="189">
        <f t="shared" si="51"/>
        <v>13.313333333333334</v>
      </c>
    </row>
    <row r="26" spans="1:50" s="177" customFormat="1" ht="16.5" thickBot="1">
      <c r="A26" s="191" t="s">
        <v>17</v>
      </c>
      <c r="B26" s="192">
        <v>19</v>
      </c>
      <c r="C26" s="17"/>
      <c r="D26" s="18"/>
      <c r="E26" s="18">
        <v>0.30833333333333335</v>
      </c>
      <c r="F26" s="19">
        <f t="shared" si="52"/>
        <v>0.31875000000000003</v>
      </c>
      <c r="G26" s="18">
        <f t="shared" si="45"/>
        <v>0.32916666666666672</v>
      </c>
      <c r="H26" s="18">
        <f t="shared" si="46"/>
        <v>0.35277777777777786</v>
      </c>
      <c r="I26" s="18">
        <f t="shared" si="46"/>
        <v>0.37638888888888899</v>
      </c>
      <c r="J26" s="18">
        <f t="shared" si="47"/>
        <v>0.38680555555555568</v>
      </c>
      <c r="K26" s="20">
        <f t="shared" si="47"/>
        <v>0.39722222222222237</v>
      </c>
      <c r="L26" s="20">
        <f t="shared" si="37"/>
        <v>0.4208333333333335</v>
      </c>
      <c r="M26" s="20">
        <f t="shared" si="37"/>
        <v>0.44444444444444464</v>
      </c>
      <c r="N26" s="18">
        <f t="shared" si="38"/>
        <v>0.45486111111111133</v>
      </c>
      <c r="O26" s="18">
        <f t="shared" si="38"/>
        <v>0.46527777777777801</v>
      </c>
      <c r="P26" s="18">
        <f t="shared" si="39"/>
        <v>0.48888888888888915</v>
      </c>
      <c r="Q26" s="18">
        <f t="shared" si="37"/>
        <v>0.51250000000000029</v>
      </c>
      <c r="R26" s="18">
        <f t="shared" si="38"/>
        <v>0.52291666666666692</v>
      </c>
      <c r="S26" s="18">
        <f t="shared" si="38"/>
        <v>0.53333333333333355</v>
      </c>
      <c r="T26" s="18">
        <f t="shared" si="39"/>
        <v>0.55694444444444469</v>
      </c>
      <c r="U26" s="18">
        <f t="shared" si="37"/>
        <v>0.58055555555555582</v>
      </c>
      <c r="V26" s="21">
        <f t="shared" si="38"/>
        <v>0.59097222222222245</v>
      </c>
      <c r="W26" s="20">
        <f t="shared" si="38"/>
        <v>0.60138888888888908</v>
      </c>
      <c r="X26" s="20">
        <f t="shared" si="39"/>
        <v>0.62500000000000022</v>
      </c>
      <c r="Y26" s="20">
        <f t="shared" si="37"/>
        <v>0.64861111111111136</v>
      </c>
      <c r="Z26" s="21">
        <f t="shared" si="38"/>
        <v>0.65902777777777799</v>
      </c>
      <c r="AA26" s="21">
        <f t="shared" si="38"/>
        <v>0.66944444444444462</v>
      </c>
      <c r="AB26" s="21">
        <f t="shared" si="39"/>
        <v>0.69305555555555576</v>
      </c>
      <c r="AC26" s="21">
        <f t="shared" si="41"/>
        <v>0.7166666666666669</v>
      </c>
      <c r="AD26" s="21">
        <f t="shared" si="43"/>
        <v>0.72708333333333353</v>
      </c>
      <c r="AE26" s="21">
        <f t="shared" si="43"/>
        <v>0.73750000000000016</v>
      </c>
      <c r="AF26" s="21">
        <f t="shared" si="41"/>
        <v>0.76111111111111129</v>
      </c>
      <c r="AG26" s="21">
        <f t="shared" si="41"/>
        <v>0.78472222222222243</v>
      </c>
      <c r="AH26" s="21">
        <f t="shared" si="43"/>
        <v>0.79513888888888906</v>
      </c>
      <c r="AI26" s="18">
        <f t="shared" si="43"/>
        <v>0.80555555555555569</v>
      </c>
      <c r="AJ26" s="19">
        <f t="shared" si="44"/>
        <v>0.82916666666666683</v>
      </c>
      <c r="AK26" s="19">
        <f t="shared" si="44"/>
        <v>0.85277777777777797</v>
      </c>
      <c r="AL26" s="19">
        <f t="shared" si="53"/>
        <v>0.8631944444444446</v>
      </c>
      <c r="AM26" s="19">
        <f t="shared" si="53"/>
        <v>0.87361111111111123</v>
      </c>
      <c r="AN26" s="18"/>
      <c r="AO26" s="18"/>
      <c r="AP26" s="18"/>
      <c r="AQ26" s="18"/>
      <c r="AR26" s="18"/>
      <c r="AS26" s="193"/>
      <c r="AT26" s="193"/>
      <c r="AU26" s="194">
        <v>15</v>
      </c>
      <c r="AV26" s="18">
        <f>(K26-E26)+(W26-M26)+(AI26-Y26)</f>
        <v>0.40277777777777779</v>
      </c>
      <c r="AW26" s="188">
        <f t="shared" si="50"/>
        <v>9.6666666666666661</v>
      </c>
      <c r="AX26" s="195">
        <f t="shared" si="51"/>
        <v>10.046666666666667</v>
      </c>
    </row>
    <row r="27" spans="1:50" s="177" customFormat="1" ht="15.75">
      <c r="B27" s="196"/>
      <c r="AU27" s="197">
        <f>SUM(AU22:AU26)</f>
        <v>76</v>
      </c>
      <c r="AV27" s="198"/>
      <c r="AW27" s="199">
        <f>SUM(AW22:AW26)</f>
        <v>57.133333333333333</v>
      </c>
      <c r="AX27" s="200">
        <f>SUM(AX22:AX26)</f>
        <v>59.033333333333339</v>
      </c>
    </row>
    <row r="28" spans="1:50" s="177" customFormat="1" ht="16.5" thickBot="1">
      <c r="O28" s="178" t="s">
        <v>0</v>
      </c>
      <c r="W28" s="201" t="s">
        <v>109</v>
      </c>
      <c r="X28" s="202"/>
      <c r="Y28" s="202"/>
      <c r="Z28" s="202"/>
      <c r="AA28" s="203"/>
      <c r="AB28" s="178" t="s">
        <v>21</v>
      </c>
      <c r="AD28" s="1"/>
      <c r="AE28" s="223" t="s">
        <v>157</v>
      </c>
      <c r="AU28" s="204"/>
    </row>
    <row r="29" spans="1:50" s="177" customFormat="1" ht="15" customHeight="1">
      <c r="A29" s="276" t="s">
        <v>5</v>
      </c>
      <c r="B29" s="278" t="s">
        <v>6</v>
      </c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  <c r="AT29" s="280"/>
      <c r="AU29" s="281" t="s">
        <v>7</v>
      </c>
      <c r="AV29" s="283" t="s">
        <v>8</v>
      </c>
      <c r="AW29" s="285"/>
      <c r="AX29" s="274" t="s">
        <v>9</v>
      </c>
    </row>
    <row r="30" spans="1:50" s="177" customFormat="1" ht="15.75">
      <c r="A30" s="277"/>
      <c r="B30" s="279"/>
      <c r="C30" s="180" t="s">
        <v>10</v>
      </c>
      <c r="D30" s="181" t="s">
        <v>11</v>
      </c>
      <c r="E30" s="181" t="s">
        <v>10</v>
      </c>
      <c r="F30" s="182" t="s">
        <v>12</v>
      </c>
      <c r="G30" s="181" t="s">
        <v>10</v>
      </c>
      <c r="H30" s="181" t="s">
        <v>11</v>
      </c>
      <c r="I30" s="181" t="s">
        <v>10</v>
      </c>
      <c r="J30" s="182" t="s">
        <v>12</v>
      </c>
      <c r="K30" s="181" t="s">
        <v>10</v>
      </c>
      <c r="L30" s="181" t="s">
        <v>11</v>
      </c>
      <c r="M30" s="181" t="s">
        <v>10</v>
      </c>
      <c r="N30" s="182" t="s">
        <v>12</v>
      </c>
      <c r="O30" s="181" t="s">
        <v>10</v>
      </c>
      <c r="P30" s="181" t="s">
        <v>11</v>
      </c>
      <c r="Q30" s="181" t="s">
        <v>10</v>
      </c>
      <c r="R30" s="182" t="s">
        <v>12</v>
      </c>
      <c r="S30" s="181" t="s">
        <v>10</v>
      </c>
      <c r="T30" s="181" t="s">
        <v>11</v>
      </c>
      <c r="U30" s="181" t="s">
        <v>10</v>
      </c>
      <c r="V30" s="182" t="s">
        <v>12</v>
      </c>
      <c r="W30" s="181" t="s">
        <v>10</v>
      </c>
      <c r="X30" s="181" t="s">
        <v>11</v>
      </c>
      <c r="Y30" s="181" t="s">
        <v>10</v>
      </c>
      <c r="Z30" s="182" t="s">
        <v>12</v>
      </c>
      <c r="AA30" s="181" t="s">
        <v>10</v>
      </c>
      <c r="AB30" s="181" t="s">
        <v>11</v>
      </c>
      <c r="AC30" s="181" t="s">
        <v>10</v>
      </c>
      <c r="AD30" s="182" t="s">
        <v>12</v>
      </c>
      <c r="AE30" s="181" t="s">
        <v>10</v>
      </c>
      <c r="AF30" s="181" t="s">
        <v>11</v>
      </c>
      <c r="AG30" s="181" t="s">
        <v>10</v>
      </c>
      <c r="AH30" s="182" t="s">
        <v>12</v>
      </c>
      <c r="AI30" s="181" t="s">
        <v>10</v>
      </c>
      <c r="AJ30" s="181" t="s">
        <v>11</v>
      </c>
      <c r="AK30" s="181" t="s">
        <v>10</v>
      </c>
      <c r="AL30" s="182" t="s">
        <v>12</v>
      </c>
      <c r="AM30" s="181" t="s">
        <v>10</v>
      </c>
      <c r="AN30" s="181" t="s">
        <v>11</v>
      </c>
      <c r="AO30" s="181" t="s">
        <v>10</v>
      </c>
      <c r="AP30" s="182" t="s">
        <v>12</v>
      </c>
      <c r="AQ30" s="181" t="s">
        <v>10</v>
      </c>
      <c r="AR30" s="181" t="s">
        <v>11</v>
      </c>
      <c r="AS30" s="181" t="s">
        <v>10</v>
      </c>
      <c r="AT30" s="182" t="s">
        <v>12</v>
      </c>
      <c r="AU30" s="282"/>
      <c r="AV30" s="183"/>
      <c r="AW30" s="205"/>
      <c r="AX30" s="275"/>
    </row>
    <row r="31" spans="1:50" s="177" customFormat="1" ht="15.75">
      <c r="A31" s="185" t="s">
        <v>13</v>
      </c>
      <c r="B31" s="186">
        <v>33</v>
      </c>
      <c r="C31" s="9"/>
      <c r="D31" s="10"/>
      <c r="E31" s="11">
        <v>0.2986111111111111</v>
      </c>
      <c r="F31" s="12">
        <f>E31+15/1440</f>
        <v>0.30902777777777779</v>
      </c>
      <c r="G31" s="10">
        <f>F31+15/1440</f>
        <v>0.31944444444444448</v>
      </c>
      <c r="H31" s="10">
        <f>G31+34/1440</f>
        <v>0.34305555555555556</v>
      </c>
      <c r="I31" s="10">
        <f>H31+34/1440</f>
        <v>0.3666666666666667</v>
      </c>
      <c r="J31" s="12">
        <f>I31+15/1440</f>
        <v>0.37708333333333338</v>
      </c>
      <c r="K31" s="10">
        <f>J31+15/1440</f>
        <v>0.38750000000000007</v>
      </c>
      <c r="L31" s="10">
        <f t="shared" ref="L31:M33" si="56">K31+34/1440</f>
        <v>0.4111111111111112</v>
      </c>
      <c r="M31" s="10">
        <f t="shared" si="56"/>
        <v>0.43472222222222234</v>
      </c>
      <c r="N31" s="12">
        <f t="shared" ref="N31:O33" si="57">M31+15/1440</f>
        <v>0.44513888888888903</v>
      </c>
      <c r="O31" s="13">
        <f t="shared" si="57"/>
        <v>0.45555555555555571</v>
      </c>
      <c r="P31" s="13">
        <f t="shared" ref="P31:Q33" si="58">O31+34/1440</f>
        <v>0.47916666666666685</v>
      </c>
      <c r="Q31" s="13">
        <f t="shared" si="58"/>
        <v>0.50277777777777799</v>
      </c>
      <c r="R31" s="10">
        <f t="shared" ref="R31:S33" si="59">Q31+15/1440</f>
        <v>0.51319444444444462</v>
      </c>
      <c r="S31" s="10">
        <f t="shared" si="59"/>
        <v>0.52361111111111125</v>
      </c>
      <c r="T31" s="10">
        <f t="shared" ref="T31:U33" si="60">S31+34/1440</f>
        <v>0.54722222222222239</v>
      </c>
      <c r="U31" s="10">
        <f t="shared" si="60"/>
        <v>0.57083333333333353</v>
      </c>
      <c r="V31" s="10">
        <f t="shared" ref="V31:W33" si="61">U31+15/1440</f>
        <v>0.58125000000000016</v>
      </c>
      <c r="W31" s="10">
        <f t="shared" si="61"/>
        <v>0.59166666666666679</v>
      </c>
      <c r="X31" s="10">
        <f t="shared" ref="X31:Y33" si="62">W31+34/1440</f>
        <v>0.61527777777777792</v>
      </c>
      <c r="Y31" s="10">
        <f t="shared" si="62"/>
        <v>0.63888888888888906</v>
      </c>
      <c r="Z31" s="10">
        <f t="shared" ref="Z31:AA33" si="63">Y31+15/1440</f>
        <v>0.64930555555555569</v>
      </c>
      <c r="AA31" s="10">
        <f t="shared" si="63"/>
        <v>0.65972222222222232</v>
      </c>
      <c r="AB31" s="10">
        <f t="shared" ref="AB31:AC33" si="64">AA31+34/1440</f>
        <v>0.68333333333333346</v>
      </c>
      <c r="AC31" s="10">
        <f t="shared" si="64"/>
        <v>0.7069444444444446</v>
      </c>
      <c r="AD31" s="10">
        <f t="shared" ref="AD31:AE33" si="65">AC31+15/1440</f>
        <v>0.71736111111111123</v>
      </c>
      <c r="AE31" s="13">
        <f t="shared" si="65"/>
        <v>0.72777777777777786</v>
      </c>
      <c r="AF31" s="13">
        <f t="shared" ref="AF31:AG33" si="66">AE31+34/1440</f>
        <v>0.75138888888888899</v>
      </c>
      <c r="AG31" s="13">
        <f t="shared" si="66"/>
        <v>0.77500000000000013</v>
      </c>
      <c r="AH31" s="10">
        <f t="shared" ref="AH31:AI33" si="67">AG31+15/1440</f>
        <v>0.78541666666666676</v>
      </c>
      <c r="AI31" s="10">
        <f t="shared" si="67"/>
        <v>0.79583333333333339</v>
      </c>
      <c r="AJ31" s="10">
        <f t="shared" ref="AJ31:AK31" si="68">AI31+34/1440</f>
        <v>0.81944444444444453</v>
      </c>
      <c r="AK31" s="10">
        <f t="shared" si="68"/>
        <v>0.84305555555555567</v>
      </c>
      <c r="AL31" s="10">
        <f t="shared" ref="AL31:AM31" si="69">AK31+15/1440</f>
        <v>0.8534722222222223</v>
      </c>
      <c r="AM31" s="10">
        <f t="shared" si="69"/>
        <v>0.86388888888888893</v>
      </c>
      <c r="AN31" s="10">
        <f t="shared" ref="AN31:AO31" si="70">AM31+34/1440</f>
        <v>0.88750000000000007</v>
      </c>
      <c r="AO31" s="10">
        <f t="shared" si="70"/>
        <v>0.9111111111111112</v>
      </c>
      <c r="AP31" s="12"/>
      <c r="AQ31" s="10"/>
      <c r="AR31" s="10"/>
      <c r="AS31" s="10"/>
      <c r="AT31" s="10"/>
      <c r="AU31" s="206">
        <v>16</v>
      </c>
      <c r="AV31" s="10">
        <f>(O31-E31)+(AE31-Q31)+(AO31-AG31)</f>
        <v>0.51805555555555549</v>
      </c>
      <c r="AW31" s="207">
        <f>HOUR(AV31)+MINUTE(AV31)/60</f>
        <v>12.433333333333334</v>
      </c>
      <c r="AX31" s="189">
        <f>AW31+0.38</f>
        <v>12.813333333333334</v>
      </c>
    </row>
    <row r="32" spans="1:50" s="177" customFormat="1" ht="15.75">
      <c r="A32" s="185" t="s">
        <v>14</v>
      </c>
      <c r="B32" s="186">
        <v>33</v>
      </c>
      <c r="C32" s="10">
        <f>D32-34/1440</f>
        <v>0.27500000000000002</v>
      </c>
      <c r="D32" s="10">
        <f>E32-33/1440</f>
        <v>0.2986111111111111</v>
      </c>
      <c r="E32" s="15">
        <f>E31+B32/1440</f>
        <v>0.32152777777777775</v>
      </c>
      <c r="F32" s="12">
        <f t="shared" ref="F32:G33" si="71">E32+15/1440</f>
        <v>0.33194444444444443</v>
      </c>
      <c r="G32" s="10">
        <f t="shared" si="71"/>
        <v>0.34236111111111112</v>
      </c>
      <c r="H32" s="10">
        <f t="shared" ref="H32:I33" si="72">G32+34/1440</f>
        <v>0.36597222222222225</v>
      </c>
      <c r="I32" s="10">
        <f t="shared" si="72"/>
        <v>0.38958333333333339</v>
      </c>
      <c r="J32" s="12">
        <f t="shared" ref="J32:K33" si="73">I32+15/1440</f>
        <v>0.40000000000000008</v>
      </c>
      <c r="K32" s="13">
        <f t="shared" si="73"/>
        <v>0.41041666666666676</v>
      </c>
      <c r="L32" s="13">
        <f t="shared" si="56"/>
        <v>0.4340277777777779</v>
      </c>
      <c r="M32" s="13">
        <f t="shared" si="56"/>
        <v>0.45763888888888904</v>
      </c>
      <c r="N32" s="12">
        <f t="shared" si="57"/>
        <v>0.46805555555555572</v>
      </c>
      <c r="O32" s="10">
        <f t="shared" si="57"/>
        <v>0.47847222222222241</v>
      </c>
      <c r="P32" s="10">
        <f t="shared" si="58"/>
        <v>0.50208333333333355</v>
      </c>
      <c r="Q32" s="10">
        <f t="shared" si="58"/>
        <v>0.52569444444444469</v>
      </c>
      <c r="R32" s="12">
        <f t="shared" si="59"/>
        <v>0.53611111111111132</v>
      </c>
      <c r="S32" s="10">
        <f t="shared" si="59"/>
        <v>0.54652777777777795</v>
      </c>
      <c r="T32" s="10">
        <f t="shared" si="60"/>
        <v>0.57013888888888908</v>
      </c>
      <c r="U32" s="10">
        <f t="shared" si="60"/>
        <v>0.59375000000000022</v>
      </c>
      <c r="V32" s="12">
        <f t="shared" si="61"/>
        <v>0.60416666666666685</v>
      </c>
      <c r="W32" s="13">
        <f t="shared" si="61"/>
        <v>0.61458333333333348</v>
      </c>
      <c r="X32" s="13">
        <f t="shared" si="62"/>
        <v>0.63819444444444462</v>
      </c>
      <c r="Y32" s="13">
        <f t="shared" si="62"/>
        <v>0.66180555555555576</v>
      </c>
      <c r="Z32" s="10">
        <f t="shared" si="63"/>
        <v>0.67222222222222239</v>
      </c>
      <c r="AA32" s="10">
        <f t="shared" si="63"/>
        <v>0.68263888888888902</v>
      </c>
      <c r="AB32" s="10">
        <f t="shared" si="64"/>
        <v>0.70625000000000016</v>
      </c>
      <c r="AC32" s="10">
        <f t="shared" si="64"/>
        <v>0.72986111111111129</v>
      </c>
      <c r="AD32" s="10">
        <f t="shared" si="65"/>
        <v>0.74027777777777792</v>
      </c>
      <c r="AE32" s="10">
        <f t="shared" si="65"/>
        <v>0.75069444444444455</v>
      </c>
      <c r="AF32" s="10">
        <f t="shared" si="66"/>
        <v>0.77430555555555569</v>
      </c>
      <c r="AG32" s="10">
        <f t="shared" si="66"/>
        <v>0.79791666666666683</v>
      </c>
      <c r="AH32" s="10">
        <f t="shared" si="67"/>
        <v>0.80833333333333346</v>
      </c>
      <c r="AI32" s="10">
        <f t="shared" si="67"/>
        <v>0.81875000000000009</v>
      </c>
      <c r="AJ32" s="10"/>
      <c r="AK32" s="10"/>
      <c r="AL32" s="10"/>
      <c r="AM32" s="10"/>
      <c r="AN32" s="10"/>
      <c r="AO32" s="10"/>
      <c r="AP32" s="10"/>
      <c r="AQ32" s="10"/>
      <c r="AR32" s="10"/>
      <c r="AS32" s="190"/>
      <c r="AT32" s="190"/>
      <c r="AU32" s="206">
        <v>14</v>
      </c>
      <c r="AV32" s="10">
        <f>(K32-C32)+(W32-M32)+(AI32-Y32)</f>
        <v>0.44930555555555551</v>
      </c>
      <c r="AW32" s="207">
        <f t="shared" ref="AW32:AW33" si="74">HOUR(AV32)+MINUTE(AV32)/60</f>
        <v>10.783333333333333</v>
      </c>
      <c r="AX32" s="189">
        <f t="shared" ref="AX32:AX33" si="75">AW32+0.38</f>
        <v>11.163333333333334</v>
      </c>
    </row>
    <row r="33" spans="1:50" s="177" customFormat="1" ht="15.75">
      <c r="A33" s="185" t="s">
        <v>15</v>
      </c>
      <c r="B33" s="186">
        <v>32</v>
      </c>
      <c r="C33" s="9"/>
      <c r="D33" s="10"/>
      <c r="E33" s="16">
        <f>E32+B33/1440</f>
        <v>0.34374999999999994</v>
      </c>
      <c r="F33" s="10">
        <f t="shared" si="71"/>
        <v>0.35416666666666663</v>
      </c>
      <c r="G33" s="10">
        <f t="shared" si="71"/>
        <v>0.36458333333333331</v>
      </c>
      <c r="H33" s="10">
        <f t="shared" si="72"/>
        <v>0.3881944444444444</v>
      </c>
      <c r="I33" s="10">
        <f t="shared" si="72"/>
        <v>0.41180555555555554</v>
      </c>
      <c r="J33" s="10">
        <f t="shared" si="73"/>
        <v>0.42222222222222222</v>
      </c>
      <c r="K33" s="10">
        <f t="shared" si="73"/>
        <v>0.43263888888888891</v>
      </c>
      <c r="L33" s="10">
        <f t="shared" si="56"/>
        <v>0.45625000000000004</v>
      </c>
      <c r="M33" s="10">
        <f t="shared" si="56"/>
        <v>0.47986111111111118</v>
      </c>
      <c r="N33" s="10">
        <f t="shared" si="57"/>
        <v>0.49027777777777787</v>
      </c>
      <c r="O33" s="10">
        <f t="shared" si="57"/>
        <v>0.50069444444444455</v>
      </c>
      <c r="P33" s="10">
        <f t="shared" si="58"/>
        <v>0.52430555555555569</v>
      </c>
      <c r="Q33" s="10">
        <f t="shared" si="58"/>
        <v>0.54791666666666683</v>
      </c>
      <c r="R33" s="12">
        <f t="shared" si="59"/>
        <v>0.55833333333333346</v>
      </c>
      <c r="S33" s="13">
        <f t="shared" si="59"/>
        <v>0.56875000000000009</v>
      </c>
      <c r="T33" s="13">
        <f t="shared" si="60"/>
        <v>0.59236111111111123</v>
      </c>
      <c r="U33" s="13">
        <f t="shared" si="60"/>
        <v>0.61597222222222237</v>
      </c>
      <c r="V33" s="13">
        <f t="shared" si="61"/>
        <v>0.62638888888888899</v>
      </c>
      <c r="W33" s="13">
        <f t="shared" si="61"/>
        <v>0.63680555555555562</v>
      </c>
      <c r="X33" s="10">
        <f t="shared" si="62"/>
        <v>0.66041666666666676</v>
      </c>
      <c r="Y33" s="10">
        <f t="shared" si="62"/>
        <v>0.6840277777777779</v>
      </c>
      <c r="Z33" s="12">
        <f t="shared" si="63"/>
        <v>0.69444444444444453</v>
      </c>
      <c r="AA33" s="10">
        <f t="shared" si="63"/>
        <v>0.70486111111111116</v>
      </c>
      <c r="AB33" s="10">
        <f t="shared" si="64"/>
        <v>0.7284722222222223</v>
      </c>
      <c r="AC33" s="10">
        <f t="shared" si="64"/>
        <v>0.75208333333333344</v>
      </c>
      <c r="AD33" s="10">
        <f t="shared" si="65"/>
        <v>0.76250000000000007</v>
      </c>
      <c r="AE33" s="10">
        <f t="shared" si="65"/>
        <v>0.7729166666666667</v>
      </c>
      <c r="AF33" s="10">
        <f t="shared" si="66"/>
        <v>0.79652777777777783</v>
      </c>
      <c r="AG33" s="10">
        <f t="shared" si="66"/>
        <v>0.82013888888888897</v>
      </c>
      <c r="AH33" s="10">
        <f t="shared" si="67"/>
        <v>0.8305555555555556</v>
      </c>
      <c r="AI33" s="10">
        <f t="shared" si="67"/>
        <v>0.84097222222222223</v>
      </c>
      <c r="AJ33" s="10"/>
      <c r="AK33" s="10"/>
      <c r="AL33" s="10"/>
      <c r="AM33" s="10"/>
      <c r="AN33" s="10"/>
      <c r="AO33" s="10"/>
      <c r="AP33" s="10"/>
      <c r="AQ33" s="10"/>
      <c r="AR33" s="10"/>
      <c r="AS33" s="190"/>
      <c r="AT33" s="190"/>
      <c r="AU33" s="206">
        <v>13</v>
      </c>
      <c r="AV33" s="10">
        <f>(S33-E33)+(AI33-W33)</f>
        <v>0.42916666666666675</v>
      </c>
      <c r="AW33" s="207">
        <f t="shared" si="74"/>
        <v>10.3</v>
      </c>
      <c r="AX33" s="189">
        <f t="shared" si="75"/>
        <v>10.680000000000001</v>
      </c>
    </row>
    <row r="34" spans="1:50" s="177" customFormat="1" ht="15.75">
      <c r="A34" s="185"/>
      <c r="B34" s="186"/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23"/>
      <c r="P34" s="23"/>
      <c r="Q34" s="23"/>
      <c r="R34" s="12"/>
      <c r="S34" s="10"/>
      <c r="T34" s="10"/>
      <c r="U34" s="10"/>
      <c r="V34" s="10"/>
      <c r="W34" s="10"/>
      <c r="X34" s="10"/>
      <c r="Y34" s="10"/>
      <c r="Z34" s="12"/>
      <c r="AA34" s="23"/>
      <c r="AB34" s="23"/>
      <c r="AC34" s="23"/>
      <c r="AD34" s="12"/>
      <c r="AE34" s="10"/>
      <c r="AF34" s="10"/>
      <c r="AG34" s="10"/>
      <c r="AH34" s="12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90"/>
      <c r="AT34" s="190"/>
      <c r="AU34" s="208"/>
      <c r="AV34" s="208"/>
      <c r="AW34" s="209"/>
      <c r="AX34" s="189"/>
    </row>
    <row r="37" spans="1:50" ht="15.75">
      <c r="A37" s="177" t="s">
        <v>47</v>
      </c>
      <c r="B37" s="196"/>
      <c r="C37" s="177"/>
      <c r="D37" s="177"/>
    </row>
    <row r="38" spans="1:50" ht="15.75">
      <c r="A38" s="177" t="s">
        <v>90</v>
      </c>
      <c r="B38" s="264">
        <v>0.47916666666666669</v>
      </c>
      <c r="C38" s="177"/>
      <c r="D38" s="177" t="s">
        <v>89</v>
      </c>
    </row>
    <row r="39" spans="1:50" ht="15.75">
      <c r="A39" s="177" t="s">
        <v>91</v>
      </c>
      <c r="B39" s="212" t="s">
        <v>10</v>
      </c>
      <c r="C39" s="177"/>
      <c r="D39" s="63" t="s">
        <v>92</v>
      </c>
    </row>
    <row r="40" spans="1:50" ht="15.75">
      <c r="A40" s="177"/>
      <c r="B40" s="212" t="s">
        <v>11</v>
      </c>
      <c r="C40" s="177"/>
      <c r="D40" s="63" t="s">
        <v>94</v>
      </c>
    </row>
    <row r="41" spans="1:50" ht="15.75">
      <c r="A41" s="177"/>
      <c r="B41" s="213" t="s">
        <v>12</v>
      </c>
      <c r="C41" s="177"/>
      <c r="D41" s="63" t="s">
        <v>93</v>
      </c>
    </row>
    <row r="42" spans="1:50" ht="15.75">
      <c r="A42" s="177" t="s">
        <v>95</v>
      </c>
      <c r="B42" s="214" t="s">
        <v>13</v>
      </c>
      <c r="C42" s="177"/>
      <c r="D42" s="177" t="s">
        <v>96</v>
      </c>
    </row>
    <row r="43" spans="1:50" ht="15.75">
      <c r="A43" s="215">
        <v>4</v>
      </c>
      <c r="B43" s="216">
        <v>0.27083333333333331</v>
      </c>
      <c r="C43" s="215"/>
      <c r="D43" s="177" t="s">
        <v>141</v>
      </c>
    </row>
    <row r="44" spans="1:50" ht="15.75">
      <c r="E44" s="177"/>
      <c r="F44" s="177"/>
      <c r="G44" s="177"/>
      <c r="H44" s="177"/>
      <c r="I44" s="177"/>
      <c r="J44" s="177"/>
      <c r="K44" s="177"/>
    </row>
    <row r="45" spans="1:50" ht="15.75">
      <c r="E45" s="211"/>
      <c r="F45" s="211"/>
      <c r="G45" s="211"/>
      <c r="H45" s="211"/>
      <c r="I45" s="211"/>
      <c r="J45" s="211"/>
      <c r="K45" s="211"/>
    </row>
    <row r="46" spans="1:50" ht="15.75">
      <c r="E46" s="211"/>
      <c r="F46" s="211"/>
      <c r="G46" s="211"/>
      <c r="H46" s="211"/>
      <c r="I46" s="211"/>
      <c r="J46" s="211"/>
      <c r="K46" s="211"/>
    </row>
    <row r="47" spans="1:50" ht="15.75">
      <c r="E47" s="211"/>
      <c r="F47" s="211"/>
      <c r="G47" s="211"/>
      <c r="H47" s="211"/>
      <c r="I47" s="211"/>
      <c r="J47" s="211"/>
      <c r="K47" s="211"/>
    </row>
    <row r="48" spans="1:50" ht="15.75">
      <c r="E48" s="211"/>
      <c r="F48" s="211"/>
      <c r="G48" s="211"/>
      <c r="H48" s="211"/>
      <c r="I48" s="211"/>
      <c r="J48" s="211"/>
      <c r="K48" s="211"/>
    </row>
    <row r="49" spans="5:11" ht="15.75">
      <c r="E49" s="177"/>
      <c r="F49" s="177"/>
      <c r="G49" s="177"/>
      <c r="H49" s="177"/>
      <c r="I49" s="177"/>
      <c r="J49" s="177"/>
      <c r="K49" s="177"/>
    </row>
    <row r="50" spans="5:11" ht="15.75">
      <c r="E50" s="177"/>
      <c r="F50" s="177"/>
      <c r="G50" s="177"/>
      <c r="H50" s="177"/>
      <c r="I50" s="177"/>
      <c r="J50" s="177"/>
      <c r="K50" s="177"/>
    </row>
  </sheetData>
  <mergeCells count="24">
    <mergeCell ref="AX20:AX21"/>
    <mergeCell ref="A29:A30"/>
    <mergeCell ref="B29:B30"/>
    <mergeCell ref="C29:AT29"/>
    <mergeCell ref="AU29:AU30"/>
    <mergeCell ref="AV29:AW29"/>
    <mergeCell ref="AX29:AX30"/>
    <mergeCell ref="A20:A21"/>
    <mergeCell ref="B20:B21"/>
    <mergeCell ref="C20:AT20"/>
    <mergeCell ref="AU20:AU21"/>
    <mergeCell ref="AV20:AW20"/>
    <mergeCell ref="AX12:AX13"/>
    <mergeCell ref="A3:A4"/>
    <mergeCell ref="B3:B4"/>
    <mergeCell ref="C3:AT3"/>
    <mergeCell ref="AU3:AU4"/>
    <mergeCell ref="AV3:AW3"/>
    <mergeCell ref="AX3:AX4"/>
    <mergeCell ref="A12:A13"/>
    <mergeCell ref="B12:B13"/>
    <mergeCell ref="C12:AT12"/>
    <mergeCell ref="AU12:AU13"/>
    <mergeCell ref="AV12:AW12"/>
  </mergeCells>
  <pageMargins left="0.11811023622047245" right="0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D38"/>
  <sheetViews>
    <sheetView zoomScale="80" zoomScaleNormal="80" workbookViewId="0">
      <selection activeCell="Q43" sqref="Q43"/>
    </sheetView>
  </sheetViews>
  <sheetFormatPr defaultRowHeight="15"/>
  <cols>
    <col min="3" max="25" width="6.85546875" customWidth="1"/>
  </cols>
  <sheetData>
    <row r="1" spans="1:30" s="82" customFormat="1" ht="15.75" customHeight="1">
      <c r="B1" s="74" t="s">
        <v>62</v>
      </c>
      <c r="J1" s="64" t="s">
        <v>123</v>
      </c>
      <c r="M1" s="68"/>
      <c r="N1" s="68"/>
      <c r="O1" s="68"/>
      <c r="P1" s="136"/>
      <c r="Q1" s="74" t="s">
        <v>1</v>
      </c>
      <c r="T1" s="178" t="s">
        <v>142</v>
      </c>
      <c r="V1" s="223" t="s">
        <v>156</v>
      </c>
      <c r="W1" s="177"/>
      <c r="Y1" s="177"/>
      <c r="Z1" s="177"/>
      <c r="AA1" s="177"/>
      <c r="AB1" s="177"/>
      <c r="AC1" s="177"/>
      <c r="AD1" s="177"/>
    </row>
    <row r="2" spans="1:30" s="82" customFormat="1" ht="16.5" thickBot="1">
      <c r="G2" s="82" t="s">
        <v>63</v>
      </c>
      <c r="Q2" s="82" t="s">
        <v>64</v>
      </c>
    </row>
    <row r="3" spans="1:30" s="110" customFormat="1" ht="15" customHeight="1">
      <c r="A3" s="288" t="s">
        <v>5</v>
      </c>
      <c r="B3" s="290" t="s">
        <v>6</v>
      </c>
      <c r="C3" s="313" t="s">
        <v>25</v>
      </c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4" t="s">
        <v>7</v>
      </c>
      <c r="AA3" s="296" t="s">
        <v>8</v>
      </c>
      <c r="AB3" s="297"/>
      <c r="AC3" s="286" t="s">
        <v>9</v>
      </c>
    </row>
    <row r="4" spans="1:30" s="110" customFormat="1" ht="15.75">
      <c r="A4" s="289"/>
      <c r="B4" s="312"/>
      <c r="C4" s="43" t="s">
        <v>51</v>
      </c>
      <c r="D4" s="57" t="s">
        <v>27</v>
      </c>
      <c r="E4" s="43" t="s">
        <v>51</v>
      </c>
      <c r="F4" s="57" t="s">
        <v>27</v>
      </c>
      <c r="G4" s="43" t="s">
        <v>51</v>
      </c>
      <c r="H4" s="57" t="s">
        <v>27</v>
      </c>
      <c r="I4" s="43" t="s">
        <v>51</v>
      </c>
      <c r="J4" s="57" t="s">
        <v>27</v>
      </c>
      <c r="K4" s="43" t="s">
        <v>51</v>
      </c>
      <c r="L4" s="57" t="s">
        <v>27</v>
      </c>
      <c r="M4" s="43" t="s">
        <v>51</v>
      </c>
      <c r="N4" s="57" t="s">
        <v>27</v>
      </c>
      <c r="O4" s="43" t="s">
        <v>51</v>
      </c>
      <c r="P4" s="57" t="s">
        <v>27</v>
      </c>
      <c r="Q4" s="43" t="s">
        <v>51</v>
      </c>
      <c r="R4" s="57" t="s">
        <v>27</v>
      </c>
      <c r="S4" s="43" t="s">
        <v>51</v>
      </c>
      <c r="T4" s="57" t="s">
        <v>27</v>
      </c>
      <c r="U4" s="43" t="s">
        <v>51</v>
      </c>
      <c r="V4" s="57" t="s">
        <v>27</v>
      </c>
      <c r="W4" s="43" t="s">
        <v>51</v>
      </c>
      <c r="X4" s="57" t="s">
        <v>27</v>
      </c>
      <c r="Y4" s="43" t="s">
        <v>51</v>
      </c>
      <c r="Z4" s="295"/>
      <c r="AA4" s="84"/>
      <c r="AB4" s="85"/>
      <c r="AC4" s="287"/>
    </row>
    <row r="5" spans="1:30" s="110" customFormat="1" ht="15.75">
      <c r="A5" s="111" t="s">
        <v>13</v>
      </c>
      <c r="B5" s="111">
        <v>28</v>
      </c>
      <c r="C5" s="113">
        <v>0.27083333333333331</v>
      </c>
      <c r="D5" s="77">
        <f>C5+42/1440</f>
        <v>0.3</v>
      </c>
      <c r="E5" s="77">
        <f t="shared" ref="E5:T5" si="0">D5+42/1440</f>
        <v>0.32916666666666666</v>
      </c>
      <c r="F5" s="77">
        <f t="shared" si="0"/>
        <v>0.35833333333333334</v>
      </c>
      <c r="G5" s="76">
        <f t="shared" si="0"/>
        <v>0.38750000000000001</v>
      </c>
      <c r="H5" s="76">
        <f t="shared" si="0"/>
        <v>0.41666666666666669</v>
      </c>
      <c r="I5" s="76">
        <f t="shared" si="0"/>
        <v>0.44583333333333336</v>
      </c>
      <c r="J5" s="77">
        <f t="shared" si="0"/>
        <v>0.47500000000000003</v>
      </c>
      <c r="K5" s="77">
        <f t="shared" si="0"/>
        <v>0.50416666666666665</v>
      </c>
      <c r="L5" s="77">
        <f t="shared" si="0"/>
        <v>0.53333333333333333</v>
      </c>
      <c r="M5" s="77">
        <f t="shared" si="0"/>
        <v>0.5625</v>
      </c>
      <c r="N5" s="77">
        <f t="shared" si="0"/>
        <v>0.59166666666666667</v>
      </c>
      <c r="O5" s="76">
        <f t="shared" si="0"/>
        <v>0.62083333333333335</v>
      </c>
      <c r="P5" s="76">
        <f t="shared" si="0"/>
        <v>0.65</v>
      </c>
      <c r="Q5" s="76">
        <f t="shared" si="0"/>
        <v>0.6791666666666667</v>
      </c>
      <c r="R5" s="77">
        <f t="shared" si="0"/>
        <v>0.70833333333333337</v>
      </c>
      <c r="S5" s="77">
        <f t="shared" si="0"/>
        <v>0.73750000000000004</v>
      </c>
      <c r="T5" s="77">
        <f t="shared" si="0"/>
        <v>0.76666666666666672</v>
      </c>
      <c r="U5" s="77">
        <f t="shared" ref="T5:W7" si="1">T5+42/1440</f>
        <v>0.79583333333333339</v>
      </c>
      <c r="V5" s="77"/>
      <c r="W5" s="77"/>
      <c r="X5" s="77"/>
      <c r="Y5" s="77"/>
      <c r="Z5" s="105">
        <v>14</v>
      </c>
      <c r="AA5" s="106">
        <f>(G5-C5)+(O5-I5)+(U5-Q5)</f>
        <v>0.40833333333333338</v>
      </c>
      <c r="AB5" s="56">
        <f>HOUR(AA5)+MINUTE(AA5)/60</f>
        <v>9.8000000000000007</v>
      </c>
      <c r="AC5" s="134">
        <f>AB5+0.38</f>
        <v>10.180000000000001</v>
      </c>
    </row>
    <row r="6" spans="1:30" s="110" customFormat="1" ht="15.75">
      <c r="A6" s="111" t="s">
        <v>14</v>
      </c>
      <c r="B6" s="112">
        <v>28</v>
      </c>
      <c r="C6" s="113">
        <f>C5+28/1440</f>
        <v>0.29027777777777775</v>
      </c>
      <c r="D6" s="77">
        <f t="shared" ref="D6:S7" si="2">C6+42/1440</f>
        <v>0.31944444444444442</v>
      </c>
      <c r="E6" s="77">
        <f t="shared" si="2"/>
        <v>0.34861111111111109</v>
      </c>
      <c r="F6" s="77">
        <f t="shared" si="2"/>
        <v>0.37777777777777777</v>
      </c>
      <c r="G6" s="77">
        <f t="shared" si="2"/>
        <v>0.40694444444444444</v>
      </c>
      <c r="H6" s="77">
        <f t="shared" si="2"/>
        <v>0.43611111111111112</v>
      </c>
      <c r="I6" s="76">
        <f t="shared" si="2"/>
        <v>0.46527777777777779</v>
      </c>
      <c r="J6" s="76">
        <f t="shared" si="2"/>
        <v>0.49444444444444446</v>
      </c>
      <c r="K6" s="76">
        <f t="shared" si="2"/>
        <v>0.52361111111111114</v>
      </c>
      <c r="L6" s="77">
        <f t="shared" si="2"/>
        <v>0.55277777777777781</v>
      </c>
      <c r="M6" s="77">
        <f t="shared" si="2"/>
        <v>0.58194444444444449</v>
      </c>
      <c r="N6" s="77">
        <f t="shared" si="2"/>
        <v>0.61111111111111116</v>
      </c>
      <c r="O6" s="77">
        <f t="shared" si="2"/>
        <v>0.64027777777777783</v>
      </c>
      <c r="P6" s="77">
        <f t="shared" si="2"/>
        <v>0.66944444444444451</v>
      </c>
      <c r="Q6" s="77">
        <f t="shared" si="2"/>
        <v>0.69861111111111118</v>
      </c>
      <c r="R6" s="77">
        <f t="shared" si="2"/>
        <v>0.72777777777777786</v>
      </c>
      <c r="S6" s="76">
        <f t="shared" si="2"/>
        <v>0.75694444444444453</v>
      </c>
      <c r="T6" s="76">
        <f t="shared" si="1"/>
        <v>0.7861111111111112</v>
      </c>
      <c r="U6" s="76">
        <f t="shared" si="1"/>
        <v>0.81527777777777788</v>
      </c>
      <c r="V6" s="77">
        <f t="shared" si="1"/>
        <v>0.84444444444444455</v>
      </c>
      <c r="W6" s="77">
        <f t="shared" si="1"/>
        <v>0.87361111111111123</v>
      </c>
      <c r="X6" s="77"/>
      <c r="Y6" s="77"/>
      <c r="Z6" s="111">
        <v>16</v>
      </c>
      <c r="AA6" s="106">
        <f>(I6-C6)+(S6-K6)+(W6-U6)</f>
        <v>0.46666666666666679</v>
      </c>
      <c r="AB6" s="56">
        <f t="shared" ref="AB6:AB7" si="3">HOUR(AA6)+MINUTE(AA6)/60</f>
        <v>11.2</v>
      </c>
      <c r="AC6" s="134">
        <f t="shared" ref="AC6:AC7" si="4">AB6+0.38</f>
        <v>11.58</v>
      </c>
    </row>
    <row r="7" spans="1:30" s="110" customFormat="1" ht="15.75">
      <c r="A7" s="111" t="s">
        <v>15</v>
      </c>
      <c r="B7" s="111">
        <v>28</v>
      </c>
      <c r="C7" s="113">
        <f>C6+28/1440</f>
        <v>0.30972222222222218</v>
      </c>
      <c r="D7" s="77">
        <f t="shared" si="2"/>
        <v>0.33888888888888885</v>
      </c>
      <c r="E7" s="77">
        <f t="shared" si="2"/>
        <v>0.36805555555555552</v>
      </c>
      <c r="F7" s="77">
        <f t="shared" si="2"/>
        <v>0.3972222222222222</v>
      </c>
      <c r="G7" s="77">
        <f t="shared" si="2"/>
        <v>0.42638888888888887</v>
      </c>
      <c r="H7" s="77">
        <f t="shared" si="2"/>
        <v>0.45555555555555555</v>
      </c>
      <c r="I7" s="77">
        <f t="shared" si="2"/>
        <v>0.48472222222222222</v>
      </c>
      <c r="J7" s="77">
        <f t="shared" si="2"/>
        <v>0.51388888888888884</v>
      </c>
      <c r="K7" s="76">
        <f t="shared" si="2"/>
        <v>0.54305555555555551</v>
      </c>
      <c r="L7" s="76">
        <f t="shared" si="2"/>
        <v>0.57222222222222219</v>
      </c>
      <c r="M7" s="76">
        <f t="shared" si="2"/>
        <v>0.60138888888888886</v>
      </c>
      <c r="N7" s="76">
        <f t="shared" si="2"/>
        <v>0.63055555555555554</v>
      </c>
      <c r="O7" s="76">
        <f t="shared" si="2"/>
        <v>0.65972222222222221</v>
      </c>
      <c r="P7" s="77">
        <f t="shared" si="2"/>
        <v>0.68888888888888888</v>
      </c>
      <c r="Q7" s="77">
        <f t="shared" si="2"/>
        <v>0.71805555555555556</v>
      </c>
      <c r="R7" s="77">
        <f t="shared" si="2"/>
        <v>0.74722222222222223</v>
      </c>
      <c r="S7" s="77">
        <f t="shared" si="2"/>
        <v>0.77638888888888891</v>
      </c>
      <c r="T7" s="77">
        <f t="shared" si="1"/>
        <v>0.80555555555555558</v>
      </c>
      <c r="U7" s="77">
        <f t="shared" si="1"/>
        <v>0.83472222222222225</v>
      </c>
      <c r="V7" s="77"/>
      <c r="W7" s="77"/>
      <c r="X7" s="77"/>
      <c r="Y7" s="103"/>
      <c r="Z7" s="111">
        <v>14</v>
      </c>
      <c r="AA7" s="106">
        <f>(K7-C7)+(U7-O7)</f>
        <v>0.40833333333333338</v>
      </c>
      <c r="AB7" s="56">
        <f t="shared" si="3"/>
        <v>9.8000000000000007</v>
      </c>
      <c r="AC7" s="134">
        <f t="shared" si="4"/>
        <v>10.180000000000001</v>
      </c>
    </row>
    <row r="8" spans="1:30" s="110" customFormat="1" ht="16.5" thickBot="1">
      <c r="A8" s="117"/>
      <c r="B8" s="118"/>
      <c r="C8" s="118"/>
      <c r="D8" s="80"/>
      <c r="E8" s="80"/>
      <c r="F8" s="80"/>
      <c r="G8" s="80"/>
      <c r="H8" s="80"/>
      <c r="I8" s="80"/>
      <c r="J8" s="80"/>
      <c r="K8" s="80"/>
      <c r="L8" s="108"/>
      <c r="M8" s="108"/>
      <c r="N8" s="108"/>
      <c r="O8" s="80"/>
      <c r="P8" s="80"/>
      <c r="Q8" s="80"/>
      <c r="R8" s="80"/>
      <c r="S8" s="80"/>
      <c r="T8" s="80"/>
      <c r="U8" s="80"/>
      <c r="V8" s="80"/>
      <c r="W8" s="80"/>
      <c r="X8" s="108"/>
      <c r="Y8" s="108"/>
      <c r="Z8" s="119"/>
      <c r="AA8" s="119"/>
      <c r="AB8" s="119"/>
      <c r="AC8" s="120"/>
    </row>
    <row r="9" spans="1:30" s="110" customFormat="1" ht="15.75">
      <c r="B9" s="121"/>
      <c r="Z9" s="122">
        <f>SUM(Z5:Z8)</f>
        <v>44</v>
      </c>
      <c r="AA9" s="122"/>
      <c r="AB9" s="123">
        <f>SUM(AB5:AB8)</f>
        <v>30.8</v>
      </c>
      <c r="AC9" s="122">
        <f>SUM(AC5:AC8)</f>
        <v>31.940000000000005</v>
      </c>
    </row>
    <row r="10" spans="1:30" s="110" customFormat="1" ht="15.75">
      <c r="B10" s="109" t="s">
        <v>62</v>
      </c>
      <c r="J10" s="64" t="s">
        <v>123</v>
      </c>
      <c r="Q10" s="109" t="s">
        <v>21</v>
      </c>
      <c r="T10" s="178" t="s">
        <v>142</v>
      </c>
      <c r="V10" s="223" t="s">
        <v>156</v>
      </c>
      <c r="W10" s="177"/>
      <c r="Y10" s="177"/>
      <c r="Z10" s="177"/>
      <c r="AA10" s="177"/>
      <c r="AB10" s="177"/>
      <c r="AC10" s="177"/>
      <c r="AD10" s="177"/>
    </row>
    <row r="11" spans="1:30" s="110" customFormat="1" ht="16.5" thickBot="1">
      <c r="G11" s="110" t="s">
        <v>63</v>
      </c>
      <c r="Q11" s="110" t="s">
        <v>64</v>
      </c>
    </row>
    <row r="12" spans="1:30" s="110" customFormat="1" ht="15" customHeight="1">
      <c r="A12" s="288" t="s">
        <v>5</v>
      </c>
      <c r="B12" s="290" t="s">
        <v>6</v>
      </c>
      <c r="C12" s="292" t="s">
        <v>25</v>
      </c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4" t="s">
        <v>7</v>
      </c>
      <c r="AA12" s="296" t="s">
        <v>8</v>
      </c>
      <c r="AB12" s="297"/>
      <c r="AC12" s="286" t="s">
        <v>9</v>
      </c>
    </row>
    <row r="13" spans="1:30" s="110" customFormat="1" ht="15.75">
      <c r="A13" s="289"/>
      <c r="B13" s="291"/>
      <c r="C13" s="43" t="s">
        <v>51</v>
      </c>
      <c r="D13" s="57" t="s">
        <v>27</v>
      </c>
      <c r="E13" s="43" t="s">
        <v>51</v>
      </c>
      <c r="F13" s="57" t="s">
        <v>27</v>
      </c>
      <c r="G13" s="43" t="s">
        <v>51</v>
      </c>
      <c r="H13" s="57" t="s">
        <v>27</v>
      </c>
      <c r="I13" s="43" t="s">
        <v>51</v>
      </c>
      <c r="J13" s="57" t="s">
        <v>27</v>
      </c>
      <c r="K13" s="43" t="s">
        <v>51</v>
      </c>
      <c r="L13" s="57" t="s">
        <v>27</v>
      </c>
      <c r="M13" s="43" t="s">
        <v>51</v>
      </c>
      <c r="N13" s="57" t="s">
        <v>27</v>
      </c>
      <c r="O13" s="43" t="s">
        <v>51</v>
      </c>
      <c r="P13" s="57" t="s">
        <v>27</v>
      </c>
      <c r="Q13" s="43" t="s">
        <v>51</v>
      </c>
      <c r="R13" s="57" t="s">
        <v>27</v>
      </c>
      <c r="S13" s="43" t="s">
        <v>51</v>
      </c>
      <c r="T13" s="57" t="s">
        <v>27</v>
      </c>
      <c r="U13" s="43" t="s">
        <v>51</v>
      </c>
      <c r="V13" s="57" t="s">
        <v>27</v>
      </c>
      <c r="W13" s="43" t="s">
        <v>51</v>
      </c>
      <c r="X13" s="57" t="s">
        <v>27</v>
      </c>
      <c r="Y13" s="43" t="s">
        <v>51</v>
      </c>
      <c r="Z13" s="295"/>
      <c r="AA13" s="84"/>
      <c r="AB13" s="85"/>
      <c r="AC13" s="287"/>
    </row>
    <row r="14" spans="1:30" s="110" customFormat="1" ht="15.75">
      <c r="A14" s="111" t="s">
        <v>13</v>
      </c>
      <c r="B14" s="111">
        <v>42</v>
      </c>
      <c r="C14" s="113"/>
      <c r="D14" s="103"/>
      <c r="E14" s="103">
        <v>0.32916666666666666</v>
      </c>
      <c r="F14" s="77">
        <f>E14+42/1440</f>
        <v>0.35833333333333334</v>
      </c>
      <c r="G14" s="76">
        <f t="shared" ref="G14:W14" si="5">F14+42/1440</f>
        <v>0.38750000000000001</v>
      </c>
      <c r="H14" s="76">
        <f t="shared" si="5"/>
        <v>0.41666666666666669</v>
      </c>
      <c r="I14" s="76">
        <f t="shared" si="5"/>
        <v>0.44583333333333336</v>
      </c>
      <c r="J14" s="77">
        <f t="shared" si="5"/>
        <v>0.47500000000000003</v>
      </c>
      <c r="K14" s="77">
        <f t="shared" si="5"/>
        <v>0.50416666666666665</v>
      </c>
      <c r="L14" s="77">
        <f t="shared" si="5"/>
        <v>0.53333333333333333</v>
      </c>
      <c r="M14" s="77">
        <f t="shared" si="5"/>
        <v>0.5625</v>
      </c>
      <c r="N14" s="77">
        <f t="shared" si="5"/>
        <v>0.59166666666666667</v>
      </c>
      <c r="O14" s="76">
        <f t="shared" si="5"/>
        <v>0.62083333333333335</v>
      </c>
      <c r="P14" s="76">
        <f>O14+12/1440</f>
        <v>0.62916666666666665</v>
      </c>
      <c r="Q14" s="76">
        <f t="shared" si="5"/>
        <v>0.65833333333333333</v>
      </c>
      <c r="R14" s="77">
        <f t="shared" si="5"/>
        <v>0.6875</v>
      </c>
      <c r="S14" s="77">
        <f t="shared" si="5"/>
        <v>0.71666666666666667</v>
      </c>
      <c r="T14" s="77">
        <f t="shared" si="5"/>
        <v>0.74583333333333335</v>
      </c>
      <c r="U14" s="77">
        <f t="shared" si="5"/>
        <v>0.77500000000000002</v>
      </c>
      <c r="V14" s="77">
        <f t="shared" si="5"/>
        <v>0.8041666666666667</v>
      </c>
      <c r="W14" s="77">
        <f t="shared" si="5"/>
        <v>0.83333333333333337</v>
      </c>
      <c r="X14" s="77"/>
      <c r="Y14" s="157"/>
      <c r="Z14" s="105">
        <v>14</v>
      </c>
      <c r="AA14" s="106">
        <f>(G14-E14)+(O14-I14)+(W14-Q14)</f>
        <v>0.40833333333333338</v>
      </c>
      <c r="AB14" s="56">
        <f>HOUR(AA14)+MINUTE(AA14)/60</f>
        <v>9.8000000000000007</v>
      </c>
      <c r="AC14" s="134">
        <f>AB14+0.38</f>
        <v>10.180000000000001</v>
      </c>
    </row>
    <row r="15" spans="1:30" s="110" customFormat="1" ht="15.75">
      <c r="A15" s="111" t="s">
        <v>14</v>
      </c>
      <c r="B15" s="112">
        <v>42</v>
      </c>
      <c r="C15" s="77">
        <v>0.3</v>
      </c>
      <c r="D15" s="77">
        <f>C15+42/1440</f>
        <v>0.32916666666666666</v>
      </c>
      <c r="E15" s="77">
        <f t="shared" ref="E15:W15" si="6">D15+42/1440</f>
        <v>0.35833333333333334</v>
      </c>
      <c r="F15" s="77">
        <f t="shared" si="6"/>
        <v>0.38750000000000001</v>
      </c>
      <c r="G15" s="77">
        <f t="shared" si="6"/>
        <v>0.41666666666666669</v>
      </c>
      <c r="H15" s="77">
        <f t="shared" si="6"/>
        <v>0.44583333333333336</v>
      </c>
      <c r="I15" s="77">
        <f t="shared" si="6"/>
        <v>0.47500000000000003</v>
      </c>
      <c r="J15" s="77">
        <f t="shared" si="6"/>
        <v>0.50416666666666665</v>
      </c>
      <c r="K15" s="76">
        <f t="shared" si="6"/>
        <v>0.53333333333333333</v>
      </c>
      <c r="L15" s="76">
        <f t="shared" si="6"/>
        <v>0.5625</v>
      </c>
      <c r="M15" s="76">
        <f t="shared" si="6"/>
        <v>0.59166666666666667</v>
      </c>
      <c r="N15" s="76">
        <f>M15+12/1440</f>
        <v>0.6</v>
      </c>
      <c r="O15" s="76">
        <f t="shared" si="6"/>
        <v>0.62916666666666665</v>
      </c>
      <c r="P15" s="77">
        <f t="shared" si="6"/>
        <v>0.65833333333333333</v>
      </c>
      <c r="Q15" s="77">
        <f t="shared" si="6"/>
        <v>0.6875</v>
      </c>
      <c r="R15" s="77">
        <f t="shared" si="6"/>
        <v>0.71666666666666667</v>
      </c>
      <c r="S15" s="77">
        <f t="shared" si="6"/>
        <v>0.74583333333333335</v>
      </c>
      <c r="T15" s="77">
        <f t="shared" si="6"/>
        <v>0.77500000000000002</v>
      </c>
      <c r="U15" s="77">
        <f t="shared" si="6"/>
        <v>0.8041666666666667</v>
      </c>
      <c r="V15" s="77">
        <f t="shared" si="6"/>
        <v>0.83333333333333337</v>
      </c>
      <c r="W15" s="77">
        <f t="shared" si="6"/>
        <v>0.86250000000000004</v>
      </c>
      <c r="X15" s="77"/>
      <c r="Y15" s="103"/>
      <c r="Z15" s="111">
        <v>16</v>
      </c>
      <c r="AA15" s="106">
        <f>(K15-C15)+(W15-O15)</f>
        <v>0.46666666666666673</v>
      </c>
      <c r="AB15" s="56">
        <f>HOUR(AA15)+MINUTE(AA15)/60</f>
        <v>11.2</v>
      </c>
      <c r="AC15" s="134">
        <f>AB15+0.38</f>
        <v>11.58</v>
      </c>
    </row>
    <row r="16" spans="1:30" s="110" customFormat="1" ht="16.5" thickBot="1">
      <c r="A16" s="117"/>
      <c r="B16" s="118"/>
      <c r="C16" s="118"/>
      <c r="D16" s="80"/>
      <c r="E16" s="80"/>
      <c r="F16" s="80"/>
      <c r="G16" s="80"/>
      <c r="H16" s="80"/>
      <c r="I16" s="80"/>
      <c r="J16" s="80"/>
      <c r="K16" s="80"/>
      <c r="L16" s="108"/>
      <c r="M16" s="108"/>
      <c r="N16" s="108"/>
      <c r="O16" s="80"/>
      <c r="P16" s="80"/>
      <c r="Q16" s="80"/>
      <c r="R16" s="80"/>
      <c r="S16" s="80"/>
      <c r="T16" s="80"/>
      <c r="U16" s="80"/>
      <c r="V16" s="80"/>
      <c r="W16" s="80"/>
      <c r="X16" s="108"/>
      <c r="Y16" s="108"/>
      <c r="Z16" s="119"/>
      <c r="AA16" s="119"/>
      <c r="AB16" s="119"/>
      <c r="AC16" s="120"/>
    </row>
    <row r="17" spans="1:29" s="82" customFormat="1" ht="15.75">
      <c r="B17" s="91"/>
      <c r="Z17" s="96">
        <f>SUM(Z14:Z16)</f>
        <v>30</v>
      </c>
      <c r="AA17" s="96"/>
      <c r="AB17" s="97">
        <f>SUM(AB14:AB16)</f>
        <v>21</v>
      </c>
      <c r="AC17" s="96">
        <f>SUM(AC14:AC16)</f>
        <v>21.76</v>
      </c>
    </row>
    <row r="18" spans="1:29" s="82" customFormat="1" ht="15.75" customHeight="1" thickBot="1">
      <c r="D18" s="74" t="s">
        <v>62</v>
      </c>
      <c r="L18" s="64" t="s">
        <v>123</v>
      </c>
      <c r="M18" s="68"/>
      <c r="N18" s="68"/>
      <c r="O18" s="68"/>
      <c r="P18" s="136"/>
      <c r="S18" s="74" t="s">
        <v>1</v>
      </c>
      <c r="V18" s="223" t="s">
        <v>143</v>
      </c>
      <c r="Y18" s="74"/>
      <c r="Z18" s="74"/>
      <c r="AA18" s="74"/>
    </row>
    <row r="19" spans="1:29" s="110" customFormat="1" ht="15" customHeight="1">
      <c r="A19" s="288" t="s">
        <v>5</v>
      </c>
      <c r="B19" s="290" t="s">
        <v>6</v>
      </c>
      <c r="C19" s="313" t="s">
        <v>25</v>
      </c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4" t="s">
        <v>7</v>
      </c>
      <c r="AA19" s="296" t="s">
        <v>8</v>
      </c>
      <c r="AB19" s="297"/>
      <c r="AC19" s="286" t="s">
        <v>9</v>
      </c>
    </row>
    <row r="20" spans="1:29" s="110" customFormat="1" ht="15.75">
      <c r="A20" s="289"/>
      <c r="B20" s="312"/>
      <c r="C20" s="43" t="s">
        <v>51</v>
      </c>
      <c r="D20" s="57" t="s">
        <v>27</v>
      </c>
      <c r="E20" s="43" t="s">
        <v>51</v>
      </c>
      <c r="F20" s="57" t="s">
        <v>27</v>
      </c>
      <c r="G20" s="43" t="s">
        <v>51</v>
      </c>
      <c r="H20" s="57" t="s">
        <v>27</v>
      </c>
      <c r="I20" s="43" t="s">
        <v>51</v>
      </c>
      <c r="J20" s="57" t="s">
        <v>27</v>
      </c>
      <c r="K20" s="43" t="s">
        <v>51</v>
      </c>
      <c r="L20" s="57" t="s">
        <v>27</v>
      </c>
      <c r="M20" s="43" t="s">
        <v>51</v>
      </c>
      <c r="N20" s="57" t="s">
        <v>27</v>
      </c>
      <c r="O20" s="43" t="s">
        <v>51</v>
      </c>
      <c r="P20" s="57" t="s">
        <v>27</v>
      </c>
      <c r="Q20" s="43" t="s">
        <v>51</v>
      </c>
      <c r="R20" s="57" t="s">
        <v>27</v>
      </c>
      <c r="S20" s="43" t="s">
        <v>51</v>
      </c>
      <c r="T20" s="57" t="s">
        <v>27</v>
      </c>
      <c r="U20" s="43" t="s">
        <v>51</v>
      </c>
      <c r="V20" s="57" t="s">
        <v>27</v>
      </c>
      <c r="W20" s="43" t="s">
        <v>51</v>
      </c>
      <c r="X20" s="57" t="s">
        <v>27</v>
      </c>
      <c r="Y20" s="43" t="s">
        <v>51</v>
      </c>
      <c r="Z20" s="295"/>
      <c r="AA20" s="84"/>
      <c r="AB20" s="85"/>
      <c r="AC20" s="287"/>
    </row>
    <row r="21" spans="1:29" s="110" customFormat="1" ht="15.75">
      <c r="A21" s="111" t="s">
        <v>13</v>
      </c>
      <c r="B21" s="111">
        <v>28</v>
      </c>
      <c r="C21" s="113">
        <v>0.27083333333333331</v>
      </c>
      <c r="D21" s="77">
        <f>C21+42/1440</f>
        <v>0.3</v>
      </c>
      <c r="E21" s="77">
        <f t="shared" ref="E21:T21" si="7">D21+42/1440</f>
        <v>0.32916666666666666</v>
      </c>
      <c r="F21" s="77">
        <f t="shared" si="7"/>
        <v>0.35833333333333334</v>
      </c>
      <c r="G21" s="76">
        <f t="shared" si="7"/>
        <v>0.38750000000000001</v>
      </c>
      <c r="H21" s="76">
        <f t="shared" si="7"/>
        <v>0.41666666666666669</v>
      </c>
      <c r="I21" s="76">
        <f t="shared" si="7"/>
        <v>0.44583333333333336</v>
      </c>
      <c r="J21" s="77">
        <f t="shared" si="7"/>
        <v>0.47500000000000003</v>
      </c>
      <c r="K21" s="77">
        <f t="shared" si="7"/>
        <v>0.50416666666666665</v>
      </c>
      <c r="L21" s="77">
        <f t="shared" si="7"/>
        <v>0.53333333333333333</v>
      </c>
      <c r="M21" s="77">
        <f t="shared" si="7"/>
        <v>0.5625</v>
      </c>
      <c r="N21" s="77">
        <f t="shared" si="7"/>
        <v>0.59166666666666667</v>
      </c>
      <c r="O21" s="76">
        <f t="shared" si="7"/>
        <v>0.62083333333333335</v>
      </c>
      <c r="P21" s="76">
        <f t="shared" si="7"/>
        <v>0.65</v>
      </c>
      <c r="Q21" s="76">
        <f t="shared" si="7"/>
        <v>0.6791666666666667</v>
      </c>
      <c r="R21" s="77">
        <f t="shared" si="7"/>
        <v>0.70833333333333337</v>
      </c>
      <c r="S21" s="77">
        <f t="shared" si="7"/>
        <v>0.73750000000000004</v>
      </c>
      <c r="T21" s="77">
        <f t="shared" si="7"/>
        <v>0.76666666666666672</v>
      </c>
      <c r="U21" s="77">
        <f t="shared" ref="T21:W23" si="8">T21+42/1440</f>
        <v>0.79583333333333339</v>
      </c>
      <c r="V21" s="138">
        <f t="shared" si="8"/>
        <v>0.82500000000000007</v>
      </c>
      <c r="W21" s="138">
        <f t="shared" si="8"/>
        <v>0.85416666666666674</v>
      </c>
      <c r="X21" s="77"/>
      <c r="Y21" s="77"/>
      <c r="Z21" s="105">
        <v>16</v>
      </c>
      <c r="AA21" s="106">
        <f>(G21-C21)+(O21-I21)+(W21-Q21)</f>
        <v>0.46666666666666673</v>
      </c>
      <c r="AB21" s="56">
        <f>HOUR(AA21)+MINUTE(AA21)/60</f>
        <v>11.2</v>
      </c>
      <c r="AC21" s="134">
        <f>AB21+0.38</f>
        <v>11.58</v>
      </c>
    </row>
    <row r="22" spans="1:29" s="110" customFormat="1" ht="15.75">
      <c r="A22" s="111" t="s">
        <v>14</v>
      </c>
      <c r="B22" s="112">
        <v>28</v>
      </c>
      <c r="C22" s="113">
        <f>C21+28/1440</f>
        <v>0.29027777777777775</v>
      </c>
      <c r="D22" s="77">
        <f t="shared" ref="D22:S23" si="9">C22+42/1440</f>
        <v>0.31944444444444442</v>
      </c>
      <c r="E22" s="77">
        <f t="shared" si="9"/>
        <v>0.34861111111111109</v>
      </c>
      <c r="F22" s="77">
        <f t="shared" si="9"/>
        <v>0.37777777777777777</v>
      </c>
      <c r="G22" s="77">
        <f t="shared" si="9"/>
        <v>0.40694444444444444</v>
      </c>
      <c r="H22" s="77">
        <f t="shared" si="9"/>
        <v>0.43611111111111112</v>
      </c>
      <c r="I22" s="76">
        <f t="shared" si="9"/>
        <v>0.46527777777777779</v>
      </c>
      <c r="J22" s="76">
        <f t="shared" si="9"/>
        <v>0.49444444444444446</v>
      </c>
      <c r="K22" s="76">
        <f t="shared" si="9"/>
        <v>0.52361111111111114</v>
      </c>
      <c r="L22" s="77">
        <f t="shared" si="9"/>
        <v>0.55277777777777781</v>
      </c>
      <c r="M22" s="77">
        <f t="shared" si="9"/>
        <v>0.58194444444444449</v>
      </c>
      <c r="N22" s="77">
        <f t="shared" si="9"/>
        <v>0.61111111111111116</v>
      </c>
      <c r="O22" s="77">
        <f t="shared" si="9"/>
        <v>0.64027777777777783</v>
      </c>
      <c r="P22" s="77">
        <f t="shared" si="9"/>
        <v>0.66944444444444451</v>
      </c>
      <c r="Q22" s="77">
        <f t="shared" si="9"/>
        <v>0.69861111111111118</v>
      </c>
      <c r="R22" s="77">
        <f t="shared" si="9"/>
        <v>0.72777777777777786</v>
      </c>
      <c r="S22" s="76">
        <f t="shared" si="9"/>
        <v>0.75694444444444453</v>
      </c>
      <c r="T22" s="76">
        <f t="shared" si="8"/>
        <v>0.7861111111111112</v>
      </c>
      <c r="U22" s="76">
        <f t="shared" si="8"/>
        <v>0.81527777777777788</v>
      </c>
      <c r="V22" s="138">
        <f t="shared" si="8"/>
        <v>0.84444444444444455</v>
      </c>
      <c r="W22" s="138">
        <f t="shared" si="8"/>
        <v>0.87361111111111123</v>
      </c>
      <c r="X22" s="77"/>
      <c r="Y22" s="77"/>
      <c r="Z22" s="111">
        <v>16</v>
      </c>
      <c r="AA22" s="106">
        <f>(I22-C22)+(S22-K22)+(W22-U22)</f>
        <v>0.46666666666666679</v>
      </c>
      <c r="AB22" s="56">
        <f t="shared" ref="AB22:AB23" si="10">HOUR(AA22)+MINUTE(AA22)/60</f>
        <v>11.2</v>
      </c>
      <c r="AC22" s="134">
        <f t="shared" ref="AC22:AC23" si="11">AB22+0.38</f>
        <v>11.58</v>
      </c>
    </row>
    <row r="23" spans="1:29" s="110" customFormat="1" ht="15.75">
      <c r="A23" s="111" t="s">
        <v>15</v>
      </c>
      <c r="B23" s="111">
        <v>28</v>
      </c>
      <c r="C23" s="113">
        <f>C22+28/1440</f>
        <v>0.30972222222222218</v>
      </c>
      <c r="D23" s="77">
        <f t="shared" si="9"/>
        <v>0.33888888888888885</v>
      </c>
      <c r="E23" s="77">
        <f t="shared" si="9"/>
        <v>0.36805555555555552</v>
      </c>
      <c r="F23" s="77">
        <f t="shared" si="9"/>
        <v>0.3972222222222222</v>
      </c>
      <c r="G23" s="77">
        <f t="shared" si="9"/>
        <v>0.42638888888888887</v>
      </c>
      <c r="H23" s="77">
        <f t="shared" si="9"/>
        <v>0.45555555555555555</v>
      </c>
      <c r="I23" s="77">
        <f t="shared" si="9"/>
        <v>0.48472222222222222</v>
      </c>
      <c r="J23" s="77">
        <f t="shared" si="9"/>
        <v>0.51388888888888884</v>
      </c>
      <c r="K23" s="76">
        <f t="shared" si="9"/>
        <v>0.54305555555555551</v>
      </c>
      <c r="L23" s="76">
        <f t="shared" si="9"/>
        <v>0.57222222222222219</v>
      </c>
      <c r="M23" s="76">
        <f t="shared" si="9"/>
        <v>0.60138888888888886</v>
      </c>
      <c r="N23" s="76">
        <f t="shared" si="9"/>
        <v>0.63055555555555554</v>
      </c>
      <c r="O23" s="76">
        <f t="shared" si="9"/>
        <v>0.65972222222222221</v>
      </c>
      <c r="P23" s="77">
        <f t="shared" si="9"/>
        <v>0.68888888888888888</v>
      </c>
      <c r="Q23" s="77">
        <f t="shared" si="9"/>
        <v>0.71805555555555556</v>
      </c>
      <c r="R23" s="77">
        <f t="shared" si="9"/>
        <v>0.74722222222222223</v>
      </c>
      <c r="S23" s="77">
        <f t="shared" si="9"/>
        <v>0.77638888888888891</v>
      </c>
      <c r="T23" s="77">
        <f t="shared" si="8"/>
        <v>0.80555555555555558</v>
      </c>
      <c r="U23" s="77">
        <f t="shared" si="8"/>
        <v>0.83472222222222225</v>
      </c>
      <c r="V23" s="138">
        <f t="shared" si="8"/>
        <v>0.86388888888888893</v>
      </c>
      <c r="W23" s="138"/>
      <c r="X23" s="77"/>
      <c r="Y23" s="103"/>
      <c r="Z23" s="111">
        <v>15</v>
      </c>
      <c r="AA23" s="106">
        <f>(K23-C23)+(V23-O23)</f>
        <v>0.43750000000000006</v>
      </c>
      <c r="AB23" s="56">
        <f t="shared" si="10"/>
        <v>10.5</v>
      </c>
      <c r="AC23" s="134">
        <f t="shared" si="11"/>
        <v>10.88</v>
      </c>
    </row>
    <row r="24" spans="1:29" s="110" customFormat="1" ht="16.5" thickBot="1">
      <c r="A24" s="117"/>
      <c r="B24" s="118"/>
      <c r="C24" s="118"/>
      <c r="D24" s="80"/>
      <c r="E24" s="80"/>
      <c r="F24" s="80"/>
      <c r="G24" s="80"/>
      <c r="H24" s="80"/>
      <c r="I24" s="80"/>
      <c r="J24" s="80"/>
      <c r="K24" s="80"/>
      <c r="L24" s="108"/>
      <c r="M24" s="108"/>
      <c r="N24" s="108"/>
      <c r="O24" s="80"/>
      <c r="P24" s="80"/>
      <c r="Q24" s="80"/>
      <c r="R24" s="80"/>
      <c r="S24" s="80"/>
      <c r="T24" s="80"/>
      <c r="U24" s="80"/>
      <c r="V24" s="80"/>
      <c r="W24" s="80"/>
      <c r="X24" s="108"/>
      <c r="Y24" s="108"/>
      <c r="Z24" s="119"/>
      <c r="AA24" s="119"/>
      <c r="AB24" s="119"/>
      <c r="AC24" s="120"/>
    </row>
    <row r="25" spans="1:29" s="110" customFormat="1" ht="15.75">
      <c r="B25" s="121"/>
      <c r="Z25" s="122">
        <f>SUM(Z21:Z24)</f>
        <v>47</v>
      </c>
      <c r="AA25" s="122"/>
      <c r="AB25" s="123">
        <f>SUM(AB21:AB24)</f>
        <v>32.9</v>
      </c>
      <c r="AC25" s="122">
        <f>SUM(AC21:AC24)</f>
        <v>34.04</v>
      </c>
    </row>
    <row r="26" spans="1:29" s="110" customFormat="1" ht="16.5" thickBot="1">
      <c r="D26" s="109" t="s">
        <v>62</v>
      </c>
      <c r="L26" s="64" t="s">
        <v>123</v>
      </c>
      <c r="S26" s="109" t="s">
        <v>21</v>
      </c>
      <c r="V26" s="109" t="s">
        <v>2</v>
      </c>
      <c r="X26" s="223" t="s">
        <v>143</v>
      </c>
    </row>
    <row r="27" spans="1:29" s="110" customFormat="1" ht="15" customHeight="1">
      <c r="A27" s="288" t="s">
        <v>5</v>
      </c>
      <c r="B27" s="290" t="s">
        <v>6</v>
      </c>
      <c r="C27" s="292" t="s">
        <v>25</v>
      </c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4" t="s">
        <v>7</v>
      </c>
      <c r="AA27" s="296" t="s">
        <v>8</v>
      </c>
      <c r="AB27" s="297"/>
      <c r="AC27" s="286" t="s">
        <v>9</v>
      </c>
    </row>
    <row r="28" spans="1:29" s="110" customFormat="1" ht="15.75">
      <c r="A28" s="289"/>
      <c r="B28" s="291"/>
      <c r="C28" s="43" t="s">
        <v>51</v>
      </c>
      <c r="D28" s="57" t="s">
        <v>27</v>
      </c>
      <c r="E28" s="43" t="s">
        <v>51</v>
      </c>
      <c r="F28" s="57" t="s">
        <v>27</v>
      </c>
      <c r="G28" s="43" t="s">
        <v>51</v>
      </c>
      <c r="H28" s="57" t="s">
        <v>27</v>
      </c>
      <c r="I28" s="43" t="s">
        <v>51</v>
      </c>
      <c r="J28" s="57" t="s">
        <v>27</v>
      </c>
      <c r="K28" s="43" t="s">
        <v>51</v>
      </c>
      <c r="L28" s="57" t="s">
        <v>27</v>
      </c>
      <c r="M28" s="43" t="s">
        <v>51</v>
      </c>
      <c r="N28" s="57" t="s">
        <v>27</v>
      </c>
      <c r="O28" s="43" t="s">
        <v>51</v>
      </c>
      <c r="P28" s="57" t="s">
        <v>27</v>
      </c>
      <c r="Q28" s="43" t="s">
        <v>51</v>
      </c>
      <c r="R28" s="57" t="s">
        <v>27</v>
      </c>
      <c r="S28" s="43" t="s">
        <v>51</v>
      </c>
      <c r="T28" s="57" t="s">
        <v>27</v>
      </c>
      <c r="U28" s="43" t="s">
        <v>51</v>
      </c>
      <c r="V28" s="57" t="s">
        <v>27</v>
      </c>
      <c r="W28" s="43" t="s">
        <v>51</v>
      </c>
      <c r="X28" s="57" t="s">
        <v>27</v>
      </c>
      <c r="Y28" s="43" t="s">
        <v>51</v>
      </c>
      <c r="Z28" s="295"/>
      <c r="AA28" s="84"/>
      <c r="AB28" s="85"/>
      <c r="AC28" s="287"/>
    </row>
    <row r="29" spans="1:29" s="110" customFormat="1" ht="15.75">
      <c r="A29" s="111" t="s">
        <v>13</v>
      </c>
      <c r="B29" s="111">
        <v>42</v>
      </c>
      <c r="C29" s="113"/>
      <c r="D29" s="103"/>
      <c r="E29" s="103">
        <v>0.32916666666666666</v>
      </c>
      <c r="F29" s="77">
        <f>E29+42/1440</f>
        <v>0.35833333333333334</v>
      </c>
      <c r="G29" s="76">
        <f t="shared" ref="G29:W29" si="12">F29+42/1440</f>
        <v>0.38750000000000001</v>
      </c>
      <c r="H29" s="76">
        <f t="shared" si="12"/>
        <v>0.41666666666666669</v>
      </c>
      <c r="I29" s="76">
        <f t="shared" si="12"/>
        <v>0.44583333333333336</v>
      </c>
      <c r="J29" s="77">
        <f t="shared" si="12"/>
        <v>0.47500000000000003</v>
      </c>
      <c r="K29" s="77">
        <f t="shared" si="12"/>
        <v>0.50416666666666665</v>
      </c>
      <c r="L29" s="77">
        <f t="shared" si="12"/>
        <v>0.53333333333333333</v>
      </c>
      <c r="M29" s="77">
        <f t="shared" si="12"/>
        <v>0.5625</v>
      </c>
      <c r="N29" s="77">
        <f t="shared" si="12"/>
        <v>0.59166666666666667</v>
      </c>
      <c r="O29" s="76">
        <f t="shared" si="12"/>
        <v>0.62083333333333335</v>
      </c>
      <c r="P29" s="76">
        <f>O29+12/1440</f>
        <v>0.62916666666666665</v>
      </c>
      <c r="Q29" s="76">
        <f t="shared" si="12"/>
        <v>0.65833333333333333</v>
      </c>
      <c r="R29" s="77">
        <f t="shared" si="12"/>
        <v>0.6875</v>
      </c>
      <c r="S29" s="77">
        <f t="shared" si="12"/>
        <v>0.71666666666666667</v>
      </c>
      <c r="T29" s="77">
        <f t="shared" si="12"/>
        <v>0.74583333333333335</v>
      </c>
      <c r="U29" s="77">
        <f t="shared" si="12"/>
        <v>0.77500000000000002</v>
      </c>
      <c r="V29" s="77">
        <f t="shared" si="12"/>
        <v>0.8041666666666667</v>
      </c>
      <c r="W29" s="77">
        <f t="shared" si="12"/>
        <v>0.83333333333333337</v>
      </c>
      <c r="X29" s="77"/>
      <c r="Y29" s="157"/>
      <c r="Z29" s="105">
        <v>14</v>
      </c>
      <c r="AA29" s="106">
        <f>(G29-E29)+(O29-I29)+(W29-Q29)</f>
        <v>0.40833333333333338</v>
      </c>
      <c r="AB29" s="56">
        <f>HOUR(AA29)+MINUTE(AA29)/60</f>
        <v>9.8000000000000007</v>
      </c>
      <c r="AC29" s="134">
        <f>AB29+0.38</f>
        <v>10.180000000000001</v>
      </c>
    </row>
    <row r="30" spans="1:29" s="110" customFormat="1" ht="15.75">
      <c r="A30" s="111" t="s">
        <v>14</v>
      </c>
      <c r="B30" s="112">
        <v>42</v>
      </c>
      <c r="C30" s="77">
        <v>0.3</v>
      </c>
      <c r="D30" s="77">
        <f>C30+42/1440</f>
        <v>0.32916666666666666</v>
      </c>
      <c r="E30" s="77">
        <f t="shared" ref="E30:W30" si="13">D30+42/1440</f>
        <v>0.35833333333333334</v>
      </c>
      <c r="F30" s="77">
        <f t="shared" si="13"/>
        <v>0.38750000000000001</v>
      </c>
      <c r="G30" s="77">
        <f t="shared" si="13"/>
        <v>0.41666666666666669</v>
      </c>
      <c r="H30" s="77">
        <f t="shared" si="13"/>
        <v>0.44583333333333336</v>
      </c>
      <c r="I30" s="77">
        <f t="shared" si="13"/>
        <v>0.47500000000000003</v>
      </c>
      <c r="J30" s="77">
        <f t="shared" si="13"/>
        <v>0.50416666666666665</v>
      </c>
      <c r="K30" s="76">
        <f t="shared" si="13"/>
        <v>0.53333333333333333</v>
      </c>
      <c r="L30" s="76">
        <f t="shared" si="13"/>
        <v>0.5625</v>
      </c>
      <c r="M30" s="76">
        <f t="shared" si="13"/>
        <v>0.59166666666666667</v>
      </c>
      <c r="N30" s="76">
        <f>M30+12/1440</f>
        <v>0.6</v>
      </c>
      <c r="O30" s="76">
        <f t="shared" si="13"/>
        <v>0.62916666666666665</v>
      </c>
      <c r="P30" s="77">
        <f t="shared" si="13"/>
        <v>0.65833333333333333</v>
      </c>
      <c r="Q30" s="77">
        <f t="shared" si="13"/>
        <v>0.6875</v>
      </c>
      <c r="R30" s="77">
        <f t="shared" si="13"/>
        <v>0.71666666666666667</v>
      </c>
      <c r="S30" s="77">
        <f t="shared" si="13"/>
        <v>0.74583333333333335</v>
      </c>
      <c r="T30" s="77">
        <f t="shared" si="13"/>
        <v>0.77500000000000002</v>
      </c>
      <c r="U30" s="77">
        <f t="shared" si="13"/>
        <v>0.8041666666666667</v>
      </c>
      <c r="V30" s="77">
        <f t="shared" si="13"/>
        <v>0.83333333333333337</v>
      </c>
      <c r="W30" s="77">
        <f t="shared" si="13"/>
        <v>0.86250000000000004</v>
      </c>
      <c r="X30" s="77"/>
      <c r="Y30" s="103"/>
      <c r="Z30" s="111">
        <v>16</v>
      </c>
      <c r="AA30" s="106">
        <f>(K30-C30)+(W30-O30)</f>
        <v>0.46666666666666673</v>
      </c>
      <c r="AB30" s="56">
        <f>HOUR(AA30)+MINUTE(AA30)/60</f>
        <v>11.2</v>
      </c>
      <c r="AC30" s="134">
        <f>AB30+0.38</f>
        <v>11.58</v>
      </c>
    </row>
    <row r="31" spans="1:29" s="110" customFormat="1" ht="16.5" thickBot="1">
      <c r="A31" s="117"/>
      <c r="B31" s="118"/>
      <c r="C31" s="118"/>
      <c r="D31" s="80"/>
      <c r="E31" s="80"/>
      <c r="F31" s="80"/>
      <c r="G31" s="80"/>
      <c r="H31" s="80"/>
      <c r="I31" s="80"/>
      <c r="J31" s="80"/>
      <c r="K31" s="80"/>
      <c r="L31" s="108"/>
      <c r="M31" s="108"/>
      <c r="N31" s="108"/>
      <c r="O31" s="80"/>
      <c r="P31" s="80"/>
      <c r="Q31" s="80"/>
      <c r="R31" s="80"/>
      <c r="S31" s="80"/>
      <c r="T31" s="80"/>
      <c r="U31" s="80"/>
      <c r="V31" s="80"/>
      <c r="W31" s="80"/>
      <c r="X31" s="108"/>
      <c r="Y31" s="108"/>
      <c r="Z31" s="119"/>
      <c r="AA31" s="119"/>
      <c r="AB31" s="119"/>
      <c r="AC31" s="120"/>
    </row>
    <row r="32" spans="1:29" s="82" customFormat="1" ht="15.75">
      <c r="B32" s="91"/>
      <c r="Z32" s="96">
        <f>SUM(Z29:Z31)</f>
        <v>30</v>
      </c>
      <c r="AA32" s="96"/>
      <c r="AB32" s="97">
        <f>SUM(AB29:AB31)</f>
        <v>21</v>
      </c>
      <c r="AC32" s="96">
        <f>SUM(AC29:AC31)</f>
        <v>21.76</v>
      </c>
    </row>
    <row r="33" spans="1:4" ht="15.75">
      <c r="A33" s="82" t="s">
        <v>47</v>
      </c>
      <c r="B33" s="91"/>
      <c r="C33" s="82"/>
      <c r="D33" s="82"/>
    </row>
    <row r="34" spans="1:4" ht="15.75">
      <c r="A34" s="82" t="s">
        <v>90</v>
      </c>
      <c r="B34" s="265">
        <v>0.47916666666666669</v>
      </c>
      <c r="C34" s="82"/>
      <c r="D34" s="82" t="s">
        <v>89</v>
      </c>
    </row>
    <row r="35" spans="1:4" ht="15.75">
      <c r="A35" s="82" t="s">
        <v>91</v>
      </c>
      <c r="B35" s="41" t="s">
        <v>51</v>
      </c>
      <c r="C35" s="82"/>
      <c r="D35" s="82" t="s">
        <v>101</v>
      </c>
    </row>
    <row r="36" spans="1:4" ht="15.75">
      <c r="A36" s="82"/>
      <c r="B36" s="58" t="s">
        <v>27</v>
      </c>
      <c r="C36" s="82"/>
      <c r="D36" s="82" t="s">
        <v>98</v>
      </c>
    </row>
    <row r="37" spans="1:4" ht="15.75">
      <c r="A37" s="82" t="s">
        <v>95</v>
      </c>
      <c r="B37" s="94" t="s">
        <v>13</v>
      </c>
      <c r="C37" s="82"/>
      <c r="D37" s="82" t="s">
        <v>96</v>
      </c>
    </row>
    <row r="38" spans="1:4" ht="15.75">
      <c r="A38" s="100">
        <v>4</v>
      </c>
      <c r="B38" s="101">
        <v>0.27083333333333331</v>
      </c>
      <c r="C38" s="100"/>
      <c r="D38" s="82" t="s">
        <v>141</v>
      </c>
    </row>
  </sheetData>
  <mergeCells count="24">
    <mergeCell ref="AC12:AC13"/>
    <mergeCell ref="A3:A4"/>
    <mergeCell ref="B3:B4"/>
    <mergeCell ref="C3:Y3"/>
    <mergeCell ref="Z3:Z4"/>
    <mergeCell ref="AA3:AB3"/>
    <mergeCell ref="AC3:AC4"/>
    <mergeCell ref="A12:A13"/>
    <mergeCell ref="B12:B13"/>
    <mergeCell ref="C12:Y12"/>
    <mergeCell ref="Z12:Z13"/>
    <mergeCell ref="AA12:AB12"/>
    <mergeCell ref="AC19:AC20"/>
    <mergeCell ref="A27:A28"/>
    <mergeCell ref="B27:B28"/>
    <mergeCell ref="C27:Y27"/>
    <mergeCell ref="Z27:Z28"/>
    <mergeCell ref="AA27:AB27"/>
    <mergeCell ref="AC27:AC28"/>
    <mergeCell ref="A19:A20"/>
    <mergeCell ref="B19:B20"/>
    <mergeCell ref="C19:Y19"/>
    <mergeCell ref="Z19:Z20"/>
    <mergeCell ref="AA19:AB19"/>
  </mergeCells>
  <pageMargins left="0.11811023622047245" right="0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V17"/>
  <sheetViews>
    <sheetView zoomScale="82" zoomScaleNormal="82" workbookViewId="0">
      <selection sqref="A1:XFD1"/>
    </sheetView>
  </sheetViews>
  <sheetFormatPr defaultRowHeight="15"/>
  <cols>
    <col min="3" max="44" width="6.7109375" customWidth="1"/>
  </cols>
  <sheetData>
    <row r="1" spans="1:48" ht="15.75">
      <c r="A1" s="40"/>
      <c r="B1" s="40"/>
      <c r="C1" s="40"/>
      <c r="D1" s="40"/>
      <c r="E1" s="40"/>
      <c r="F1" s="40"/>
      <c r="K1" s="1"/>
      <c r="L1" s="1"/>
      <c r="M1" s="1"/>
      <c r="N1" s="3" t="s">
        <v>65</v>
      </c>
      <c r="O1" s="1"/>
      <c r="P1" s="1"/>
      <c r="Q1" s="1"/>
      <c r="R1" s="1"/>
      <c r="S1" s="2"/>
      <c r="V1" t="s">
        <v>140</v>
      </c>
      <c r="W1" s="3"/>
      <c r="X1" s="3"/>
      <c r="Y1" s="3"/>
      <c r="Z1" s="3"/>
      <c r="AC1" s="3" t="s">
        <v>41</v>
      </c>
      <c r="AD1" s="1"/>
      <c r="AG1" s="178" t="s">
        <v>142</v>
      </c>
      <c r="AH1" s="177"/>
      <c r="AI1" s="223" t="s">
        <v>158</v>
      </c>
      <c r="AJ1" s="177"/>
      <c r="AK1" s="177"/>
      <c r="AL1" s="177"/>
      <c r="AM1" s="177"/>
      <c r="AN1" s="177"/>
      <c r="AO1" s="177"/>
    </row>
    <row r="2" spans="1:48" ht="15.75" thickBot="1">
      <c r="S2" t="s">
        <v>139</v>
      </c>
      <c r="Y2" t="s">
        <v>66</v>
      </c>
    </row>
    <row r="3" spans="1:48" s="26" customFormat="1" ht="15" customHeight="1">
      <c r="A3" s="314" t="s">
        <v>5</v>
      </c>
      <c r="B3" s="316" t="s">
        <v>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318"/>
      <c r="AM3" s="318"/>
      <c r="AN3" s="318"/>
      <c r="AO3" s="318"/>
      <c r="AP3" s="318"/>
      <c r="AQ3" s="318"/>
      <c r="AR3" s="318"/>
      <c r="AS3" s="308" t="s">
        <v>7</v>
      </c>
      <c r="AT3" s="310" t="s">
        <v>8</v>
      </c>
      <c r="AU3" s="311"/>
      <c r="AV3" s="306" t="s">
        <v>9</v>
      </c>
    </row>
    <row r="4" spans="1:48" s="26" customFormat="1" ht="15.75">
      <c r="A4" s="315"/>
      <c r="B4" s="317"/>
      <c r="C4" s="25" t="s">
        <v>67</v>
      </c>
      <c r="D4" s="28" t="s">
        <v>68</v>
      </c>
      <c r="E4" s="59" t="s">
        <v>67</v>
      </c>
      <c r="F4" s="28" t="s">
        <v>68</v>
      </c>
      <c r="G4" s="59" t="s">
        <v>67</v>
      </c>
      <c r="H4" s="28" t="s">
        <v>68</v>
      </c>
      <c r="I4" s="25" t="s">
        <v>67</v>
      </c>
      <c r="J4" s="28" t="s">
        <v>68</v>
      </c>
      <c r="K4" s="25" t="s">
        <v>67</v>
      </c>
      <c r="L4" s="28" t="s">
        <v>68</v>
      </c>
      <c r="M4" s="25" t="s">
        <v>67</v>
      </c>
      <c r="N4" s="28" t="s">
        <v>68</v>
      </c>
      <c r="O4" s="25" t="s">
        <v>67</v>
      </c>
      <c r="P4" s="28" t="s">
        <v>68</v>
      </c>
      <c r="Q4" s="25" t="s">
        <v>67</v>
      </c>
      <c r="R4" s="28" t="s">
        <v>68</v>
      </c>
      <c r="S4" s="25" t="s">
        <v>67</v>
      </c>
      <c r="T4" s="28" t="s">
        <v>68</v>
      </c>
      <c r="U4" s="25" t="s">
        <v>67</v>
      </c>
      <c r="V4" s="28" t="s">
        <v>68</v>
      </c>
      <c r="W4" s="25" t="s">
        <v>67</v>
      </c>
      <c r="X4" s="28" t="s">
        <v>68</v>
      </c>
      <c r="Y4" s="25" t="s">
        <v>67</v>
      </c>
      <c r="Z4" s="28" t="s">
        <v>68</v>
      </c>
      <c r="AA4" s="25" t="s">
        <v>67</v>
      </c>
      <c r="AB4" s="28" t="s">
        <v>68</v>
      </c>
      <c r="AC4" s="25" t="s">
        <v>67</v>
      </c>
      <c r="AD4" s="28" t="s">
        <v>68</v>
      </c>
      <c r="AE4" s="25" t="s">
        <v>67</v>
      </c>
      <c r="AF4" s="28" t="s">
        <v>68</v>
      </c>
      <c r="AG4" s="25" t="s">
        <v>67</v>
      </c>
      <c r="AH4" s="28" t="s">
        <v>68</v>
      </c>
      <c r="AI4" s="25" t="s">
        <v>67</v>
      </c>
      <c r="AJ4" s="28" t="s">
        <v>68</v>
      </c>
      <c r="AK4" s="25" t="s">
        <v>67</v>
      </c>
      <c r="AL4" s="28" t="s">
        <v>68</v>
      </c>
      <c r="AM4" s="25" t="s">
        <v>67</v>
      </c>
      <c r="AN4" s="28" t="s">
        <v>68</v>
      </c>
      <c r="AO4" s="25" t="s">
        <v>67</v>
      </c>
      <c r="AP4" s="28" t="s">
        <v>68</v>
      </c>
      <c r="AQ4" s="25" t="s">
        <v>67</v>
      </c>
      <c r="AR4" s="28" t="s">
        <v>68</v>
      </c>
      <c r="AS4" s="309"/>
      <c r="AT4" s="7"/>
      <c r="AU4" s="8"/>
      <c r="AV4" s="307"/>
    </row>
    <row r="5" spans="1:48" s="35" customFormat="1" ht="15.75">
      <c r="A5" s="39" t="s">
        <v>13</v>
      </c>
      <c r="B5" s="37">
        <v>11</v>
      </c>
      <c r="C5" s="70"/>
      <c r="D5" s="71">
        <v>0.30208333333333331</v>
      </c>
      <c r="E5" s="30">
        <f>D5+27/1440</f>
        <v>0.3208333333333333</v>
      </c>
      <c r="F5" s="30">
        <f>E5+19/1440</f>
        <v>0.33402777777777776</v>
      </c>
      <c r="G5" s="30">
        <f t="shared" ref="G5" si="0">F5+27/1440</f>
        <v>0.35277777777777775</v>
      </c>
      <c r="H5" s="30">
        <f t="shared" ref="H5:H8" si="1">G5+19/1440</f>
        <v>0.3659722222222222</v>
      </c>
      <c r="I5" s="30">
        <f t="shared" ref="I5" si="2">H5+27/1440</f>
        <v>0.38472222222222219</v>
      </c>
      <c r="J5" s="30">
        <f t="shared" ref="J5:J8" si="3">I5+19/1440</f>
        <v>0.39791666666666664</v>
      </c>
      <c r="K5" s="31">
        <f t="shared" ref="K5" si="4">J5+27/1440</f>
        <v>0.41666666666666663</v>
      </c>
      <c r="L5" s="31">
        <f t="shared" ref="L5:L8" si="5">K5+19/1440</f>
        <v>0.42986111111111108</v>
      </c>
      <c r="M5" s="31">
        <f t="shared" ref="M5" si="6">L5+27/1440</f>
        <v>0.44861111111111107</v>
      </c>
      <c r="N5" s="31">
        <f t="shared" ref="N5:N8" si="7">M5+19/1440</f>
        <v>0.46180555555555552</v>
      </c>
      <c r="O5" s="31">
        <f t="shared" ref="O5" si="8">N5+27/1440</f>
        <v>0.48055555555555551</v>
      </c>
      <c r="P5" s="30">
        <f t="shared" ref="P5:P8" si="9">O5+19/1440</f>
        <v>0.49374999999999997</v>
      </c>
      <c r="Q5" s="30">
        <f t="shared" ref="Q5" si="10">P5+27/1440</f>
        <v>0.51249999999999996</v>
      </c>
      <c r="R5" s="30">
        <f t="shared" ref="R5:R8" si="11">Q5+19/1440</f>
        <v>0.52569444444444435</v>
      </c>
      <c r="S5" s="30">
        <f t="shared" ref="S5" si="12">R5+27/1440</f>
        <v>0.5444444444444444</v>
      </c>
      <c r="T5" s="30">
        <f t="shared" ref="T5:T8" si="13">S5+19/1440</f>
        <v>0.5576388888888888</v>
      </c>
      <c r="U5" s="30">
        <f t="shared" ref="U5:AI8" si="14">T5+27/1440</f>
        <v>0.57638888888888884</v>
      </c>
      <c r="V5" s="30">
        <f t="shared" ref="V5:V8" si="15">U5+19/1440</f>
        <v>0.58958333333333324</v>
      </c>
      <c r="W5" s="31">
        <f t="shared" ref="W5" si="16">V5+27/1440</f>
        <v>0.60833333333333328</v>
      </c>
      <c r="X5" s="31">
        <f t="shared" ref="X5:X8" si="17">W5+19/1440</f>
        <v>0.62152777777777768</v>
      </c>
      <c r="Y5" s="31">
        <f t="shared" ref="Y5" si="18">X5+27/1440</f>
        <v>0.64027777777777772</v>
      </c>
      <c r="Z5" s="31">
        <f t="shared" ref="Z5:Z8" si="19">Y5+19/1440</f>
        <v>0.65347222222222212</v>
      </c>
      <c r="AA5" s="31">
        <f t="shared" ref="AA5" si="20">Z5+27/1440</f>
        <v>0.67222222222222217</v>
      </c>
      <c r="AB5" s="30">
        <f t="shared" ref="AB5:AB8" si="21">AA5+19/1440</f>
        <v>0.68541666666666656</v>
      </c>
      <c r="AC5" s="30">
        <f t="shared" ref="AC5" si="22">AB5+27/1440</f>
        <v>0.70416666666666661</v>
      </c>
      <c r="AD5" s="30">
        <f t="shared" ref="AD5:AD8" si="23">AC5+19/1440</f>
        <v>0.71736111111111101</v>
      </c>
      <c r="AE5" s="30">
        <f t="shared" ref="AE5" si="24">AD5+27/1440</f>
        <v>0.73611111111111105</v>
      </c>
      <c r="AF5" s="30">
        <f t="shared" ref="AF5:AF8" si="25">AE5+19/1440</f>
        <v>0.74930555555555545</v>
      </c>
      <c r="AG5" s="30">
        <f t="shared" ref="AG5" si="26">AF5+27/1440</f>
        <v>0.76805555555555549</v>
      </c>
      <c r="AH5" s="30">
        <f t="shared" ref="AH5:AH8" si="27">AG5+19/1440</f>
        <v>0.78124999999999989</v>
      </c>
      <c r="AI5" s="30">
        <f t="shared" ref="AI5" si="28">AH5+27/1440</f>
        <v>0.79999999999999993</v>
      </c>
      <c r="AJ5" s="30">
        <f t="shared" ref="AJ5:AJ8" si="29">AI5+19/1440</f>
        <v>0.81319444444444433</v>
      </c>
      <c r="AK5" s="30">
        <f t="shared" ref="AK5:AQ8" si="30">AJ5+27/1440</f>
        <v>0.83194444444444438</v>
      </c>
      <c r="AL5" s="30">
        <f t="shared" ref="AL5:AL8" si="31">AK5+19/1440</f>
        <v>0.84513888888888877</v>
      </c>
      <c r="AM5" s="30">
        <f t="shared" ref="AM5" si="32">AL5+27/1440</f>
        <v>0.86388888888888882</v>
      </c>
      <c r="AN5" s="30">
        <f t="shared" ref="AN5:AN8" si="33">AM5+19/1440</f>
        <v>0.87708333333333321</v>
      </c>
      <c r="AO5" s="30"/>
      <c r="AP5" s="30"/>
      <c r="AQ5" s="30"/>
      <c r="AR5" s="30"/>
      <c r="AS5" s="45">
        <v>28</v>
      </c>
      <c r="AT5" s="46">
        <f>(K5-D5)+(W5-O5)+(AN5-AA5)</f>
        <v>0.44722222222222213</v>
      </c>
      <c r="AU5" s="47">
        <f>HOUR(AT5)+MINUTE(AT5)/60</f>
        <v>10.733333333333333</v>
      </c>
      <c r="AV5" s="38">
        <f>AU5+0.38</f>
        <v>11.113333333333333</v>
      </c>
    </row>
    <row r="6" spans="1:48" s="35" customFormat="1" ht="15.75">
      <c r="A6" s="39" t="s">
        <v>14</v>
      </c>
      <c r="B6" s="37">
        <v>12</v>
      </c>
      <c r="C6" s="70"/>
      <c r="D6" s="12">
        <f>D5+12/1440</f>
        <v>0.31041666666666667</v>
      </c>
      <c r="E6" s="30">
        <f t="shared" ref="E6:S8" si="34">D6+27/1440</f>
        <v>0.32916666666666666</v>
      </c>
      <c r="F6" s="30">
        <f t="shared" ref="F6:F8" si="35">E6+19/1440</f>
        <v>0.34236111111111112</v>
      </c>
      <c r="G6" s="30">
        <f t="shared" si="34"/>
        <v>0.3611111111111111</v>
      </c>
      <c r="H6" s="30">
        <f t="shared" si="1"/>
        <v>0.37430555555555556</v>
      </c>
      <c r="I6" s="30">
        <f t="shared" si="34"/>
        <v>0.39305555555555555</v>
      </c>
      <c r="J6" s="30">
        <f t="shared" si="3"/>
        <v>0.40625</v>
      </c>
      <c r="K6" s="30">
        <f t="shared" si="34"/>
        <v>0.42499999999999999</v>
      </c>
      <c r="L6" s="30">
        <f t="shared" si="5"/>
        <v>0.43819444444444444</v>
      </c>
      <c r="M6" s="30">
        <f t="shared" si="34"/>
        <v>0.45694444444444443</v>
      </c>
      <c r="N6" s="30">
        <f t="shared" si="7"/>
        <v>0.47013888888888888</v>
      </c>
      <c r="O6" s="31">
        <f t="shared" si="34"/>
        <v>0.48888888888888887</v>
      </c>
      <c r="P6" s="31">
        <f t="shared" si="9"/>
        <v>0.50208333333333333</v>
      </c>
      <c r="Q6" s="31">
        <f t="shared" si="34"/>
        <v>0.52083333333333337</v>
      </c>
      <c r="R6" s="31">
        <f t="shared" si="11"/>
        <v>0.53402777777777777</v>
      </c>
      <c r="S6" s="31">
        <f t="shared" si="34"/>
        <v>0.55277777777777781</v>
      </c>
      <c r="T6" s="30">
        <f t="shared" si="13"/>
        <v>0.56597222222222221</v>
      </c>
      <c r="U6" s="30">
        <f t="shared" si="14"/>
        <v>0.58472222222222225</v>
      </c>
      <c r="V6" s="30">
        <f t="shared" si="15"/>
        <v>0.59791666666666665</v>
      </c>
      <c r="W6" s="30">
        <f t="shared" si="14"/>
        <v>0.6166666666666667</v>
      </c>
      <c r="X6" s="30">
        <f t="shared" si="17"/>
        <v>0.62986111111111109</v>
      </c>
      <c r="Y6" s="30">
        <f t="shared" si="14"/>
        <v>0.64861111111111114</v>
      </c>
      <c r="Z6" s="30">
        <f t="shared" si="19"/>
        <v>0.66180555555555554</v>
      </c>
      <c r="AA6" s="31">
        <f t="shared" si="14"/>
        <v>0.68055555555555558</v>
      </c>
      <c r="AB6" s="31">
        <f t="shared" si="21"/>
        <v>0.69374999999999998</v>
      </c>
      <c r="AC6" s="31">
        <f t="shared" si="14"/>
        <v>0.71250000000000002</v>
      </c>
      <c r="AD6" s="31">
        <f t="shared" si="23"/>
        <v>0.72569444444444442</v>
      </c>
      <c r="AE6" s="31">
        <f t="shared" si="14"/>
        <v>0.74444444444444446</v>
      </c>
      <c r="AF6" s="30">
        <f t="shared" si="25"/>
        <v>0.75763888888888886</v>
      </c>
      <c r="AG6" s="30">
        <f t="shared" si="14"/>
        <v>0.77638888888888891</v>
      </c>
      <c r="AH6" s="30">
        <f t="shared" si="27"/>
        <v>0.7895833333333333</v>
      </c>
      <c r="AI6" s="30">
        <f t="shared" si="14"/>
        <v>0.80833333333333335</v>
      </c>
      <c r="AJ6" s="30">
        <f t="shared" si="29"/>
        <v>0.82152777777777775</v>
      </c>
      <c r="AK6" s="30">
        <f t="shared" si="30"/>
        <v>0.84027777777777779</v>
      </c>
      <c r="AL6" s="30">
        <f t="shared" si="31"/>
        <v>0.85347222222222219</v>
      </c>
      <c r="AM6" s="30">
        <f t="shared" si="30"/>
        <v>0.87222222222222223</v>
      </c>
      <c r="AN6" s="30">
        <f t="shared" si="33"/>
        <v>0.88541666666666663</v>
      </c>
      <c r="AO6" s="30">
        <f t="shared" si="30"/>
        <v>0.90416666666666667</v>
      </c>
      <c r="AP6" s="30">
        <f t="shared" ref="AP6:AR8" si="36">AO6+19/1440</f>
        <v>0.91736111111111107</v>
      </c>
      <c r="AQ6" s="30">
        <f t="shared" si="30"/>
        <v>0.93611111111111112</v>
      </c>
      <c r="AR6" s="30">
        <f t="shared" si="36"/>
        <v>0.94930555555555551</v>
      </c>
      <c r="AS6" s="45">
        <v>30</v>
      </c>
      <c r="AT6" s="46">
        <f>(O6-D6)+(AA6-S6)+(AR6-AE6)</f>
        <v>0.51111111111111107</v>
      </c>
      <c r="AU6" s="47">
        <f t="shared" ref="AU6:AU8" si="37">HOUR(AT6)+MINUTE(AT6)/60</f>
        <v>12.266666666666667</v>
      </c>
      <c r="AV6" s="38">
        <f t="shared" ref="AV6:AV8" si="38">AU6+0.38</f>
        <v>12.646666666666668</v>
      </c>
    </row>
    <row r="7" spans="1:48" s="35" customFormat="1" ht="15.75">
      <c r="A7" s="39" t="s">
        <v>15</v>
      </c>
      <c r="B7" s="37">
        <v>11</v>
      </c>
      <c r="C7" s="70"/>
      <c r="D7" s="12">
        <f t="shared" ref="D7" si="39">D6+11/1440</f>
        <v>0.31805555555555554</v>
      </c>
      <c r="E7" s="30">
        <f t="shared" si="34"/>
        <v>0.33680555555555552</v>
      </c>
      <c r="F7" s="30">
        <f t="shared" si="35"/>
        <v>0.35</v>
      </c>
      <c r="G7" s="30">
        <f t="shared" si="34"/>
        <v>0.36874999999999997</v>
      </c>
      <c r="H7" s="30">
        <f t="shared" si="1"/>
        <v>0.38194444444444442</v>
      </c>
      <c r="I7" s="30">
        <f t="shared" si="34"/>
        <v>0.40069444444444441</v>
      </c>
      <c r="J7" s="30">
        <f t="shared" si="3"/>
        <v>0.41388888888888886</v>
      </c>
      <c r="K7" s="31">
        <f t="shared" si="34"/>
        <v>0.43263888888888885</v>
      </c>
      <c r="L7" s="31">
        <f t="shared" si="5"/>
        <v>0.4458333333333333</v>
      </c>
      <c r="M7" s="31">
        <f t="shared" si="34"/>
        <v>0.46458333333333329</v>
      </c>
      <c r="N7" s="31">
        <f t="shared" si="7"/>
        <v>0.47777777777777775</v>
      </c>
      <c r="O7" s="31">
        <f t="shared" si="34"/>
        <v>0.49652777777777773</v>
      </c>
      <c r="P7" s="30">
        <f t="shared" si="9"/>
        <v>0.50972222222222219</v>
      </c>
      <c r="Q7" s="30">
        <f t="shared" si="34"/>
        <v>0.52847222222222223</v>
      </c>
      <c r="R7" s="30">
        <f t="shared" si="11"/>
        <v>0.54166666666666663</v>
      </c>
      <c r="S7" s="30">
        <f t="shared" si="34"/>
        <v>0.56041666666666667</v>
      </c>
      <c r="T7" s="30">
        <f t="shared" si="13"/>
        <v>0.57361111111111107</v>
      </c>
      <c r="U7" s="30">
        <f t="shared" si="14"/>
        <v>0.59236111111111112</v>
      </c>
      <c r="V7" s="30">
        <f t="shared" si="15"/>
        <v>0.60555555555555551</v>
      </c>
      <c r="W7" s="31">
        <f t="shared" si="14"/>
        <v>0.62430555555555556</v>
      </c>
      <c r="X7" s="31">
        <f t="shared" si="17"/>
        <v>0.63749999999999996</v>
      </c>
      <c r="Y7" s="31">
        <f t="shared" si="14"/>
        <v>0.65625</v>
      </c>
      <c r="Z7" s="31">
        <f t="shared" si="19"/>
        <v>0.6694444444444444</v>
      </c>
      <c r="AA7" s="31">
        <f t="shared" si="14"/>
        <v>0.68819444444444444</v>
      </c>
      <c r="AB7" s="30">
        <f t="shared" si="21"/>
        <v>0.70138888888888884</v>
      </c>
      <c r="AC7" s="30">
        <f t="shared" si="14"/>
        <v>0.72013888888888888</v>
      </c>
      <c r="AD7" s="30">
        <f t="shared" si="23"/>
        <v>0.73333333333333328</v>
      </c>
      <c r="AE7" s="30">
        <f t="shared" si="14"/>
        <v>0.75208333333333333</v>
      </c>
      <c r="AF7" s="30">
        <f t="shared" si="25"/>
        <v>0.76527777777777772</v>
      </c>
      <c r="AG7" s="30">
        <f t="shared" si="14"/>
        <v>0.78402777777777777</v>
      </c>
      <c r="AH7" s="30">
        <f t="shared" si="27"/>
        <v>0.79722222222222217</v>
      </c>
      <c r="AI7" s="30">
        <f t="shared" si="14"/>
        <v>0.81597222222222221</v>
      </c>
      <c r="AJ7" s="30">
        <f t="shared" si="29"/>
        <v>0.82916666666666661</v>
      </c>
      <c r="AK7" s="30">
        <f t="shared" si="30"/>
        <v>0.84791666666666665</v>
      </c>
      <c r="AL7" s="30">
        <f t="shared" si="31"/>
        <v>0.86111111111111105</v>
      </c>
      <c r="AM7" s="30">
        <f t="shared" si="30"/>
        <v>0.87986111111111109</v>
      </c>
      <c r="AN7" s="30">
        <f t="shared" si="33"/>
        <v>0.89305555555555549</v>
      </c>
      <c r="AO7" s="30"/>
      <c r="AP7" s="30"/>
      <c r="AQ7" s="30"/>
      <c r="AR7" s="30"/>
      <c r="AS7" s="45">
        <v>28</v>
      </c>
      <c r="AT7" s="46">
        <f>(K7-D7)+(W7-O7)+(AN7-AA7)</f>
        <v>0.44722222222222219</v>
      </c>
      <c r="AU7" s="47">
        <f t="shared" si="37"/>
        <v>10.733333333333333</v>
      </c>
      <c r="AV7" s="38">
        <f t="shared" si="38"/>
        <v>11.113333333333333</v>
      </c>
    </row>
    <row r="8" spans="1:48" s="35" customFormat="1" ht="15.75">
      <c r="A8" s="39" t="s">
        <v>16</v>
      </c>
      <c r="B8" s="37">
        <v>12</v>
      </c>
      <c r="C8" s="70"/>
      <c r="D8" s="12">
        <f>D7+12/1440</f>
        <v>0.3263888888888889</v>
      </c>
      <c r="E8" s="30">
        <f t="shared" si="34"/>
        <v>0.34513888888888888</v>
      </c>
      <c r="F8" s="30">
        <f t="shared" si="35"/>
        <v>0.35833333333333334</v>
      </c>
      <c r="G8" s="30">
        <f t="shared" si="34"/>
        <v>0.37708333333333333</v>
      </c>
      <c r="H8" s="30">
        <f t="shared" si="1"/>
        <v>0.39027777777777778</v>
      </c>
      <c r="I8" s="30">
        <f t="shared" si="34"/>
        <v>0.40902777777777777</v>
      </c>
      <c r="J8" s="30">
        <f t="shared" si="3"/>
        <v>0.42222222222222222</v>
      </c>
      <c r="K8" s="30">
        <f t="shared" si="34"/>
        <v>0.44097222222222221</v>
      </c>
      <c r="L8" s="30">
        <f t="shared" si="5"/>
        <v>0.45416666666666666</v>
      </c>
      <c r="M8" s="30">
        <f t="shared" si="34"/>
        <v>0.47291666666666665</v>
      </c>
      <c r="N8" s="30">
        <f t="shared" si="7"/>
        <v>0.4861111111111111</v>
      </c>
      <c r="O8" s="31">
        <f t="shared" si="34"/>
        <v>0.50486111111111109</v>
      </c>
      <c r="P8" s="31">
        <f t="shared" si="9"/>
        <v>0.51805555555555549</v>
      </c>
      <c r="Q8" s="31">
        <f t="shared" si="34"/>
        <v>0.53680555555555554</v>
      </c>
      <c r="R8" s="31">
        <f t="shared" si="11"/>
        <v>0.54999999999999993</v>
      </c>
      <c r="S8" s="31">
        <f t="shared" si="34"/>
        <v>0.56874999999999998</v>
      </c>
      <c r="T8" s="30">
        <f t="shared" si="13"/>
        <v>0.58194444444444438</v>
      </c>
      <c r="U8" s="30">
        <f t="shared" si="14"/>
        <v>0.60069444444444442</v>
      </c>
      <c r="V8" s="30">
        <f t="shared" si="15"/>
        <v>0.61388888888888882</v>
      </c>
      <c r="W8" s="30">
        <f t="shared" si="14"/>
        <v>0.63263888888888886</v>
      </c>
      <c r="X8" s="30">
        <f t="shared" si="17"/>
        <v>0.64583333333333326</v>
      </c>
      <c r="Y8" s="30">
        <f t="shared" si="14"/>
        <v>0.6645833333333333</v>
      </c>
      <c r="Z8" s="30">
        <f t="shared" si="19"/>
        <v>0.6777777777777777</v>
      </c>
      <c r="AA8" s="31">
        <f t="shared" si="14"/>
        <v>0.69652777777777775</v>
      </c>
      <c r="AB8" s="31">
        <f t="shared" si="21"/>
        <v>0.70972222222222214</v>
      </c>
      <c r="AC8" s="31">
        <f t="shared" si="14"/>
        <v>0.72847222222222219</v>
      </c>
      <c r="AD8" s="31">
        <f t="shared" si="23"/>
        <v>0.74166666666666659</v>
      </c>
      <c r="AE8" s="31">
        <f t="shared" si="14"/>
        <v>0.76041666666666663</v>
      </c>
      <c r="AF8" s="30">
        <f t="shared" si="25"/>
        <v>0.77361111111111103</v>
      </c>
      <c r="AG8" s="30">
        <f t="shared" si="14"/>
        <v>0.79236111111111107</v>
      </c>
      <c r="AH8" s="30">
        <f t="shared" si="27"/>
        <v>0.80555555555555547</v>
      </c>
      <c r="AI8" s="30">
        <f t="shared" si="14"/>
        <v>0.82430555555555551</v>
      </c>
      <c r="AJ8" s="30">
        <f t="shared" si="29"/>
        <v>0.83749999999999991</v>
      </c>
      <c r="AK8" s="30">
        <f t="shared" si="30"/>
        <v>0.85624999999999996</v>
      </c>
      <c r="AL8" s="30">
        <f t="shared" si="31"/>
        <v>0.86944444444444435</v>
      </c>
      <c r="AM8" s="30">
        <f t="shared" si="30"/>
        <v>0.8881944444444444</v>
      </c>
      <c r="AN8" s="30">
        <f t="shared" si="33"/>
        <v>0.9013888888888888</v>
      </c>
      <c r="AO8" s="30">
        <f t="shared" si="30"/>
        <v>0.92013888888888884</v>
      </c>
      <c r="AP8" s="30">
        <f t="shared" si="36"/>
        <v>0.93333333333333324</v>
      </c>
      <c r="AQ8" s="30">
        <f t="shared" si="30"/>
        <v>0.95208333333333328</v>
      </c>
      <c r="AR8" s="30">
        <f t="shared" si="36"/>
        <v>0.96527777777777768</v>
      </c>
      <c r="AS8" s="45">
        <v>32</v>
      </c>
      <c r="AT8" s="46">
        <f>(O8-D8)+(AA8-S8)+(AR8-AE8)</f>
        <v>0.51111111111111107</v>
      </c>
      <c r="AU8" s="47">
        <f t="shared" si="37"/>
        <v>12.266666666666667</v>
      </c>
      <c r="AV8" s="38">
        <f t="shared" si="38"/>
        <v>12.646666666666668</v>
      </c>
    </row>
    <row r="9" spans="1:48" s="35" customFormat="1" ht="16.5" thickBot="1">
      <c r="A9" s="48"/>
      <c r="B9" s="49"/>
      <c r="C9" s="5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51"/>
      <c r="AT9" s="52"/>
      <c r="AU9" s="47"/>
      <c r="AV9" s="53"/>
    </row>
    <row r="10" spans="1:48">
      <c r="B10" s="22"/>
      <c r="AS10" s="54">
        <f>SUM(AS5:AS9)</f>
        <v>118</v>
      </c>
      <c r="AT10" s="54"/>
      <c r="AU10" s="55">
        <f>SUM(AU5:AU9)</f>
        <v>46</v>
      </c>
      <c r="AV10" s="55">
        <f>SUM(AV5:AV9)</f>
        <v>47.52</v>
      </c>
    </row>
    <row r="12" spans="1:48">
      <c r="A12" t="s">
        <v>47</v>
      </c>
      <c r="B12" s="22"/>
      <c r="AU12" s="24"/>
    </row>
    <row r="13" spans="1:48">
      <c r="A13" t="s">
        <v>90</v>
      </c>
      <c r="B13" s="266">
        <v>0.47916666666666669</v>
      </c>
      <c r="D13" s="62" t="s">
        <v>89</v>
      </c>
    </row>
    <row r="14" spans="1:48" ht="15.75">
      <c r="A14" t="s">
        <v>91</v>
      </c>
      <c r="B14" s="41" t="s">
        <v>51</v>
      </c>
      <c r="D14" s="62" t="s">
        <v>101</v>
      </c>
      <c r="E14" s="32"/>
      <c r="L14" s="26"/>
    </row>
    <row r="15" spans="1:48" ht="15.75">
      <c r="B15" s="28" t="s">
        <v>67</v>
      </c>
      <c r="D15" t="s">
        <v>124</v>
      </c>
      <c r="E15" s="32"/>
      <c r="AA15" s="26"/>
    </row>
    <row r="16" spans="1:48">
      <c r="A16" t="s">
        <v>95</v>
      </c>
      <c r="B16" s="27" t="s">
        <v>13</v>
      </c>
      <c r="D16" s="62" t="s">
        <v>96</v>
      </c>
    </row>
    <row r="17" spans="1:4">
      <c r="A17" s="72">
        <v>4</v>
      </c>
      <c r="B17" s="73">
        <v>0.27083333333333331</v>
      </c>
      <c r="C17" s="72"/>
      <c r="D17" t="s">
        <v>141</v>
      </c>
    </row>
  </sheetData>
  <mergeCells count="6">
    <mergeCell ref="AV3:AV4"/>
    <mergeCell ref="A3:A4"/>
    <mergeCell ref="B3:B4"/>
    <mergeCell ref="C3:AR3"/>
    <mergeCell ref="AS3:AS4"/>
    <mergeCell ref="AT3:AU3"/>
  </mergeCells>
  <pageMargins left="0.11811023622047245" right="0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F26"/>
  <sheetViews>
    <sheetView zoomScale="82" zoomScaleNormal="82" workbookViewId="0">
      <selection activeCell="B9" sqref="B9"/>
    </sheetView>
  </sheetViews>
  <sheetFormatPr defaultRowHeight="15"/>
  <cols>
    <col min="2" max="2" width="10" customWidth="1"/>
    <col min="3" max="28" width="6.7109375" customWidth="1"/>
  </cols>
  <sheetData>
    <row r="1" spans="1:32" s="82" customFormat="1" ht="15.75">
      <c r="F1" s="74" t="s">
        <v>69</v>
      </c>
      <c r="M1" s="83"/>
      <c r="N1" s="64" t="s">
        <v>125</v>
      </c>
      <c r="O1" s="64"/>
      <c r="P1" s="64"/>
      <c r="Q1" s="64"/>
      <c r="R1" s="74" t="s">
        <v>1</v>
      </c>
      <c r="S1" s="83"/>
      <c r="T1" s="83"/>
      <c r="U1" s="178" t="s">
        <v>142</v>
      </c>
      <c r="W1" s="223" t="s">
        <v>158</v>
      </c>
      <c r="Y1" s="177"/>
      <c r="Z1" s="177"/>
      <c r="AA1" s="177"/>
      <c r="AB1" s="177"/>
      <c r="AC1" s="177"/>
      <c r="AD1" s="177"/>
    </row>
    <row r="2" spans="1:32" s="82" customFormat="1" ht="16.5" thickBot="1">
      <c r="I2" s="82" t="s">
        <v>70</v>
      </c>
      <c r="Q2" s="82" t="s">
        <v>71</v>
      </c>
    </row>
    <row r="3" spans="1:32" s="110" customFormat="1" ht="15" customHeight="1">
      <c r="A3" s="288" t="s">
        <v>5</v>
      </c>
      <c r="B3" s="321" t="s">
        <v>6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4" t="s">
        <v>7</v>
      </c>
      <c r="AD3" s="296" t="s">
        <v>8</v>
      </c>
      <c r="AE3" s="305"/>
      <c r="AF3" s="286" t="s">
        <v>9</v>
      </c>
    </row>
    <row r="4" spans="1:32" s="110" customFormat="1" ht="15.75">
      <c r="A4" s="289"/>
      <c r="B4" s="322"/>
      <c r="C4" s="25" t="s">
        <v>10</v>
      </c>
      <c r="D4" s="25" t="s">
        <v>72</v>
      </c>
      <c r="E4" s="25" t="s">
        <v>10</v>
      </c>
      <c r="F4" s="25" t="s">
        <v>72</v>
      </c>
      <c r="G4" s="25" t="s">
        <v>10</v>
      </c>
      <c r="H4" s="25" t="s">
        <v>72</v>
      </c>
      <c r="I4" s="25" t="s">
        <v>10</v>
      </c>
      <c r="J4" s="25" t="s">
        <v>72</v>
      </c>
      <c r="K4" s="25" t="s">
        <v>10</v>
      </c>
      <c r="L4" s="25" t="s">
        <v>72</v>
      </c>
      <c r="M4" s="25" t="s">
        <v>10</v>
      </c>
      <c r="N4" s="25" t="s">
        <v>72</v>
      </c>
      <c r="O4" s="25" t="s">
        <v>10</v>
      </c>
      <c r="P4" s="25" t="s">
        <v>72</v>
      </c>
      <c r="Q4" s="25" t="s">
        <v>10</v>
      </c>
      <c r="R4" s="25" t="s">
        <v>72</v>
      </c>
      <c r="S4" s="25" t="s">
        <v>10</v>
      </c>
      <c r="T4" s="25" t="s">
        <v>72</v>
      </c>
      <c r="U4" s="25" t="s">
        <v>10</v>
      </c>
      <c r="V4" s="25" t="s">
        <v>72</v>
      </c>
      <c r="W4" s="25" t="s">
        <v>10</v>
      </c>
      <c r="X4" s="25" t="s">
        <v>72</v>
      </c>
      <c r="Y4" s="25" t="s">
        <v>10</v>
      </c>
      <c r="Z4" s="25" t="s">
        <v>72</v>
      </c>
      <c r="AA4" s="25" t="s">
        <v>10</v>
      </c>
      <c r="AB4" s="25" t="s">
        <v>72</v>
      </c>
      <c r="AC4" s="295"/>
      <c r="AD4" s="139"/>
      <c r="AE4" s="140"/>
      <c r="AF4" s="287"/>
    </row>
    <row r="5" spans="1:32" s="110" customFormat="1" ht="15.75">
      <c r="A5" s="114" t="s">
        <v>13</v>
      </c>
      <c r="B5" s="111">
        <v>66</v>
      </c>
      <c r="C5" s="149">
        <v>0.28958333333333336</v>
      </c>
      <c r="D5" s="77">
        <f>C5+33/1440</f>
        <v>0.3125</v>
      </c>
      <c r="E5" s="77">
        <f t="shared" ref="E5:J5" si="0">D5+33/1440</f>
        <v>0.33541666666666664</v>
      </c>
      <c r="F5" s="77">
        <f t="shared" si="0"/>
        <v>0.35833333333333328</v>
      </c>
      <c r="G5" s="77">
        <f t="shared" si="0"/>
        <v>0.38124999999999992</v>
      </c>
      <c r="H5" s="77">
        <f t="shared" si="0"/>
        <v>0.40416666666666656</v>
      </c>
      <c r="I5" s="77">
        <f t="shared" si="0"/>
        <v>0.4270833333333332</v>
      </c>
      <c r="J5" s="76">
        <f t="shared" si="0"/>
        <v>0.44999999999999984</v>
      </c>
      <c r="K5" s="158"/>
      <c r="L5" s="319" t="s">
        <v>73</v>
      </c>
      <c r="M5" s="319"/>
      <c r="N5" s="319"/>
      <c r="O5" s="319"/>
      <c r="P5" s="319"/>
      <c r="Q5" s="320"/>
      <c r="R5" s="104">
        <v>0.61041666666666672</v>
      </c>
      <c r="S5" s="77">
        <f t="shared" ref="S5:Z5" si="1">R5+33/1440</f>
        <v>0.63333333333333341</v>
      </c>
      <c r="T5" s="77">
        <f t="shared" si="1"/>
        <v>0.65625000000000011</v>
      </c>
      <c r="U5" s="77">
        <f t="shared" si="1"/>
        <v>0.67916666666666681</v>
      </c>
      <c r="V5" s="77">
        <f t="shared" si="1"/>
        <v>0.7020833333333335</v>
      </c>
      <c r="W5" s="77">
        <f t="shared" si="1"/>
        <v>0.7250000000000002</v>
      </c>
      <c r="X5" s="77">
        <f t="shared" si="1"/>
        <v>0.7479166666666669</v>
      </c>
      <c r="Y5" s="77">
        <f t="shared" si="1"/>
        <v>0.77083333333333359</v>
      </c>
      <c r="Z5" s="77">
        <f t="shared" si="1"/>
        <v>0.79375000000000029</v>
      </c>
      <c r="AA5" s="77">
        <f>Z5+30/1440</f>
        <v>0.81458333333333366</v>
      </c>
      <c r="AB5" s="103"/>
      <c r="AC5" s="126">
        <v>16</v>
      </c>
      <c r="AD5" s="77">
        <f>(J5-C5)+(AA5-R5)</f>
        <v>0.36458333333333343</v>
      </c>
      <c r="AE5" s="56">
        <f>HOUR(AD5)+MINUTE(AD5)/60</f>
        <v>8.75</v>
      </c>
      <c r="AF5" s="134">
        <f>AE5+0.38</f>
        <v>9.1300000000000008</v>
      </c>
    </row>
    <row r="6" spans="1:32" s="110" customFormat="1" ht="16.5" thickBot="1">
      <c r="A6" s="117"/>
      <c r="B6" s="118"/>
      <c r="C6" s="15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108"/>
      <c r="T6" s="108"/>
      <c r="U6" s="108"/>
      <c r="V6" s="108"/>
      <c r="W6" s="108"/>
      <c r="X6" s="80"/>
      <c r="Y6" s="80"/>
      <c r="Z6" s="80"/>
      <c r="AA6" s="80"/>
      <c r="AB6" s="80"/>
      <c r="AC6" s="128"/>
      <c r="AD6" s="80"/>
      <c r="AE6" s="56"/>
      <c r="AF6" s="151"/>
    </row>
    <row r="7" spans="1:32" s="82" customFormat="1" ht="15.75">
      <c r="B7" s="91"/>
      <c r="AC7" s="152">
        <f>SUM(AC5:AC6)</f>
        <v>16</v>
      </c>
      <c r="AD7" s="152"/>
      <c r="AE7" s="153">
        <f>SUM(AE5:AE6)</f>
        <v>8.75</v>
      </c>
      <c r="AF7" s="153">
        <f>SUM(AF5:AF6)</f>
        <v>9.1300000000000008</v>
      </c>
    </row>
    <row r="8" spans="1:32" s="82" customFormat="1" ht="15.75">
      <c r="A8" s="82" t="s">
        <v>47</v>
      </c>
      <c r="B8" s="91"/>
    </row>
    <row r="9" spans="1:32" s="82" customFormat="1" ht="15.75">
      <c r="A9" s="82" t="s">
        <v>90</v>
      </c>
      <c r="B9" s="265">
        <v>0.47916666666666669</v>
      </c>
      <c r="D9" s="82" t="s">
        <v>89</v>
      </c>
      <c r="AE9" s="159"/>
    </row>
    <row r="10" spans="1:32" s="82" customFormat="1" ht="15.75">
      <c r="A10" s="82" t="s">
        <v>91</v>
      </c>
      <c r="B10" s="28" t="s">
        <v>10</v>
      </c>
      <c r="D10" s="81" t="s">
        <v>92</v>
      </c>
    </row>
    <row r="11" spans="1:32" s="82" customFormat="1" ht="15.75">
      <c r="B11" s="28" t="s">
        <v>130</v>
      </c>
      <c r="D11" s="82" t="s">
        <v>137</v>
      </c>
      <c r="E11" s="41"/>
      <c r="L11" s="110"/>
    </row>
    <row r="12" spans="1:32" s="82" customFormat="1" ht="15.75">
      <c r="A12" s="82" t="s">
        <v>95</v>
      </c>
      <c r="B12" s="94" t="s">
        <v>13</v>
      </c>
      <c r="D12" s="82" t="s">
        <v>96</v>
      </c>
      <c r="AA12" s="110"/>
    </row>
    <row r="13" spans="1:32" s="82" customFormat="1" ht="15.75">
      <c r="A13" s="100">
        <v>4</v>
      </c>
      <c r="B13" s="101">
        <v>0.27083333333333331</v>
      </c>
      <c r="C13" s="100"/>
      <c r="D13" s="82" t="s">
        <v>141</v>
      </c>
    </row>
    <row r="14" spans="1:32" s="82" customFormat="1" ht="15.75"/>
    <row r="15" spans="1:32" s="82" customFormat="1" ht="15.75"/>
    <row r="16" spans="1:32" s="82" customFormat="1" ht="15.75"/>
    <row r="26" spans="15:15">
      <c r="O26" s="224"/>
    </row>
  </sheetData>
  <mergeCells count="7">
    <mergeCell ref="AD3:AE3"/>
    <mergeCell ref="AF3:AF4"/>
    <mergeCell ref="L5:Q5"/>
    <mergeCell ref="A3:A4"/>
    <mergeCell ref="B3:B4"/>
    <mergeCell ref="C3:AB3"/>
    <mergeCell ref="AC3:AC4"/>
  </mergeCells>
  <pageMargins left="0.11811023622047245" right="0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V16"/>
  <sheetViews>
    <sheetView topLeftCell="C1" zoomScale="82" zoomScaleNormal="82" workbookViewId="0">
      <selection activeCell="AD1" sqref="AD1"/>
    </sheetView>
  </sheetViews>
  <sheetFormatPr defaultRowHeight="15"/>
  <cols>
    <col min="3" max="44" width="6.7109375" customWidth="1"/>
    <col min="45" max="45" width="8.5703125" customWidth="1"/>
    <col min="46" max="46" width="7.5703125" customWidth="1"/>
    <col min="47" max="47" width="8" customWidth="1"/>
  </cols>
  <sheetData>
    <row r="1" spans="1:48" s="82" customFormat="1" ht="15.75">
      <c r="I1" s="74" t="s">
        <v>74</v>
      </c>
      <c r="K1" s="83"/>
      <c r="L1" s="83"/>
      <c r="M1" s="83"/>
      <c r="N1" s="83"/>
      <c r="O1" s="83"/>
      <c r="P1" s="83"/>
      <c r="Q1" s="67" t="s">
        <v>126</v>
      </c>
      <c r="R1" s="67"/>
      <c r="S1" s="67"/>
      <c r="T1" s="67"/>
      <c r="U1" s="160"/>
      <c r="V1" s="160"/>
      <c r="X1" s="74" t="s">
        <v>41</v>
      </c>
      <c r="Y1" s="74"/>
      <c r="AA1" s="83"/>
      <c r="AB1" s="178" t="s">
        <v>142</v>
      </c>
      <c r="AD1" s="223" t="s">
        <v>158</v>
      </c>
      <c r="AE1" s="177"/>
      <c r="AG1" s="177"/>
      <c r="AH1" s="177"/>
      <c r="AI1" s="177"/>
      <c r="AJ1" s="177"/>
      <c r="AK1" s="177"/>
      <c r="AL1" s="177"/>
      <c r="AM1" s="74"/>
      <c r="AN1" s="74"/>
      <c r="AO1" s="74"/>
      <c r="AP1" s="74"/>
    </row>
    <row r="2" spans="1:48" s="82" customFormat="1" ht="16.5" thickBot="1">
      <c r="I2" s="82" t="s">
        <v>75</v>
      </c>
      <c r="Q2" s="82" t="s">
        <v>64</v>
      </c>
    </row>
    <row r="3" spans="1:48" s="110" customFormat="1" ht="15" customHeight="1">
      <c r="A3" s="288" t="s">
        <v>5</v>
      </c>
      <c r="B3" s="290" t="s">
        <v>6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161"/>
      <c r="AS3" s="294" t="s">
        <v>7</v>
      </c>
      <c r="AT3" s="296" t="s">
        <v>8</v>
      </c>
      <c r="AU3" s="305"/>
      <c r="AV3" s="286" t="s">
        <v>9</v>
      </c>
    </row>
    <row r="4" spans="1:48" s="110" customFormat="1" ht="15.75">
      <c r="A4" s="289"/>
      <c r="B4" s="291"/>
      <c r="C4" s="25" t="s">
        <v>76</v>
      </c>
      <c r="D4" s="25" t="s">
        <v>77</v>
      </c>
      <c r="E4" s="25" t="s">
        <v>67</v>
      </c>
      <c r="F4" s="25" t="s">
        <v>77</v>
      </c>
      <c r="G4" s="25" t="s">
        <v>76</v>
      </c>
      <c r="H4" s="25" t="s">
        <v>77</v>
      </c>
      <c r="I4" s="25" t="s">
        <v>67</v>
      </c>
      <c r="J4" s="25" t="s">
        <v>77</v>
      </c>
      <c r="K4" s="25" t="s">
        <v>76</v>
      </c>
      <c r="L4" s="25" t="s">
        <v>77</v>
      </c>
      <c r="M4" s="25" t="s">
        <v>67</v>
      </c>
      <c r="N4" s="25" t="s">
        <v>77</v>
      </c>
      <c r="O4" s="25" t="s">
        <v>76</v>
      </c>
      <c r="P4" s="25" t="s">
        <v>77</v>
      </c>
      <c r="Q4" s="25" t="s">
        <v>67</v>
      </c>
      <c r="R4" s="25" t="s">
        <v>77</v>
      </c>
      <c r="S4" s="25" t="s">
        <v>76</v>
      </c>
      <c r="T4" s="25" t="s">
        <v>77</v>
      </c>
      <c r="U4" s="25" t="s">
        <v>67</v>
      </c>
      <c r="V4" s="25" t="s">
        <v>77</v>
      </c>
      <c r="W4" s="25" t="s">
        <v>76</v>
      </c>
      <c r="X4" s="25" t="s">
        <v>77</v>
      </c>
      <c r="Y4" s="25" t="s">
        <v>67</v>
      </c>
      <c r="Z4" s="25" t="s">
        <v>77</v>
      </c>
      <c r="AA4" s="25" t="s">
        <v>76</v>
      </c>
      <c r="AB4" s="25" t="s">
        <v>77</v>
      </c>
      <c r="AC4" s="25" t="s">
        <v>67</v>
      </c>
      <c r="AD4" s="25" t="s">
        <v>77</v>
      </c>
      <c r="AE4" s="25" t="s">
        <v>76</v>
      </c>
      <c r="AF4" s="25" t="s">
        <v>77</v>
      </c>
      <c r="AG4" s="25" t="s">
        <v>67</v>
      </c>
      <c r="AH4" s="25" t="s">
        <v>77</v>
      </c>
      <c r="AI4" s="25" t="s">
        <v>76</v>
      </c>
      <c r="AJ4" s="25" t="s">
        <v>77</v>
      </c>
      <c r="AK4" s="25" t="s">
        <v>67</v>
      </c>
      <c r="AL4" s="25" t="s">
        <v>77</v>
      </c>
      <c r="AM4" s="25" t="s">
        <v>76</v>
      </c>
      <c r="AN4" s="25" t="s">
        <v>77</v>
      </c>
      <c r="AO4" s="25" t="s">
        <v>67</v>
      </c>
      <c r="AP4" s="25" t="s">
        <v>77</v>
      </c>
      <c r="AQ4" s="25" t="s">
        <v>76</v>
      </c>
      <c r="AR4" s="25"/>
      <c r="AS4" s="295"/>
      <c r="AT4" s="139"/>
      <c r="AU4" s="140"/>
      <c r="AV4" s="287"/>
    </row>
    <row r="5" spans="1:48" s="110" customFormat="1" ht="15.75">
      <c r="A5" s="114" t="s">
        <v>13</v>
      </c>
      <c r="B5" s="111">
        <v>86</v>
      </c>
      <c r="C5" s="149">
        <v>0.29166666666666669</v>
      </c>
      <c r="D5" s="77">
        <f>C5+20/1440</f>
        <v>0.30555555555555558</v>
      </c>
      <c r="E5" s="77">
        <f>D5+23/1440</f>
        <v>0.3215277777777778</v>
      </c>
      <c r="F5" s="77">
        <f>E5+23/1440</f>
        <v>0.33750000000000002</v>
      </c>
      <c r="G5" s="77">
        <f>F5+20/1440</f>
        <v>0.35138888888888892</v>
      </c>
      <c r="H5" s="77">
        <f t="shared" ref="H5" si="0">G5+20/1440</f>
        <v>0.36527777777777781</v>
      </c>
      <c r="I5" s="77">
        <f t="shared" ref="I5:J5" si="1">H5+23/1440</f>
        <v>0.38125000000000003</v>
      </c>
      <c r="J5" s="77">
        <f t="shared" si="1"/>
        <v>0.39722222222222225</v>
      </c>
      <c r="K5" s="77">
        <f t="shared" ref="K5:L5" si="2">J5+20/1440</f>
        <v>0.41111111111111115</v>
      </c>
      <c r="L5" s="77">
        <f t="shared" si="2"/>
        <v>0.42500000000000004</v>
      </c>
      <c r="M5" s="76">
        <f t="shared" ref="M5" si="3">L5+23/1440</f>
        <v>0.44097222222222227</v>
      </c>
      <c r="N5" s="323" t="s">
        <v>78</v>
      </c>
      <c r="O5" s="319"/>
      <c r="P5" s="320"/>
      <c r="Q5" s="76">
        <v>0.4770833333333333</v>
      </c>
      <c r="R5" s="77">
        <f t="shared" ref="R5" si="4">Q5+23/1440</f>
        <v>0.49305555555555552</v>
      </c>
      <c r="S5" s="77">
        <f t="shared" ref="S5:T5" si="5">R5+20/1440</f>
        <v>0.50694444444444442</v>
      </c>
      <c r="T5" s="77">
        <f t="shared" si="5"/>
        <v>0.52083333333333326</v>
      </c>
      <c r="U5" s="77">
        <f t="shared" ref="U5:V5" si="6">T5+23/1440</f>
        <v>0.53680555555555554</v>
      </c>
      <c r="V5" s="77">
        <f t="shared" si="6"/>
        <v>0.55277777777777781</v>
      </c>
      <c r="W5" s="77">
        <f t="shared" ref="W5:AN5" si="7">V5+20/1440</f>
        <v>0.56666666666666665</v>
      </c>
      <c r="X5" s="77">
        <f t="shared" si="7"/>
        <v>0.58055555555555549</v>
      </c>
      <c r="Y5" s="77">
        <f t="shared" ref="Y5:AP5" si="8">X5+23/1440</f>
        <v>0.59652777777777777</v>
      </c>
      <c r="Z5" s="77">
        <f t="shared" si="8"/>
        <v>0.61250000000000004</v>
      </c>
      <c r="AA5" s="77">
        <f t="shared" ref="AA5" si="9">Z5+20/1440</f>
        <v>0.62638888888888888</v>
      </c>
      <c r="AB5" s="77">
        <f t="shared" si="7"/>
        <v>0.64027777777777772</v>
      </c>
      <c r="AC5" s="76">
        <f t="shared" si="8"/>
        <v>0.65625</v>
      </c>
      <c r="AD5" s="76">
        <f t="shared" si="8"/>
        <v>0.67222222222222228</v>
      </c>
      <c r="AE5" s="76">
        <f t="shared" ref="AE5:AQ5" si="10">AD5+20/1440</f>
        <v>0.68611111111111112</v>
      </c>
      <c r="AF5" s="76">
        <f t="shared" si="7"/>
        <v>0.7</v>
      </c>
      <c r="AG5" s="76">
        <f t="shared" si="8"/>
        <v>0.71597222222222223</v>
      </c>
      <c r="AH5" s="77">
        <f t="shared" si="8"/>
        <v>0.73194444444444451</v>
      </c>
      <c r="AI5" s="77">
        <f t="shared" si="10"/>
        <v>0.74583333333333335</v>
      </c>
      <c r="AJ5" s="77">
        <f t="shared" si="7"/>
        <v>0.75972222222222219</v>
      </c>
      <c r="AK5" s="77">
        <f t="shared" si="8"/>
        <v>0.77569444444444446</v>
      </c>
      <c r="AL5" s="77">
        <f t="shared" si="8"/>
        <v>0.79166666666666674</v>
      </c>
      <c r="AM5" s="77">
        <f t="shared" si="10"/>
        <v>0.80555555555555558</v>
      </c>
      <c r="AN5" s="77">
        <f t="shared" si="7"/>
        <v>0.81944444444444442</v>
      </c>
      <c r="AO5" s="77">
        <f t="shared" si="8"/>
        <v>0.8354166666666667</v>
      </c>
      <c r="AP5" s="77">
        <f t="shared" si="8"/>
        <v>0.85138888888888897</v>
      </c>
      <c r="AQ5" s="77">
        <f t="shared" si="10"/>
        <v>0.86527777777777781</v>
      </c>
      <c r="AR5" s="77"/>
      <c r="AS5" s="126">
        <v>16</v>
      </c>
      <c r="AT5" s="77">
        <f>(M5-C5)+(AC5-Q5)+(AQ5-AG5)</f>
        <v>0.47777777777777786</v>
      </c>
      <c r="AU5" s="56">
        <f>HOUR(AT5)+MINUTE(AT5)/60</f>
        <v>11.466666666666667</v>
      </c>
      <c r="AV5" s="134">
        <f>AU5+0.38</f>
        <v>11.846666666666668</v>
      </c>
    </row>
    <row r="6" spans="1:48" s="110" customFormat="1" ht="16.5" thickBot="1">
      <c r="A6" s="117"/>
      <c r="B6" s="118"/>
      <c r="C6" s="15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108"/>
      <c r="T6" s="108"/>
      <c r="U6" s="108"/>
      <c r="V6" s="108"/>
      <c r="W6" s="108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128"/>
      <c r="AT6" s="80"/>
      <c r="AU6" s="56"/>
      <c r="AV6" s="151"/>
    </row>
    <row r="7" spans="1:48" s="82" customFormat="1" ht="15.75">
      <c r="B7" s="91"/>
      <c r="AS7" s="152">
        <f>SUM(AS5:AS6)</f>
        <v>16</v>
      </c>
      <c r="AT7" s="152"/>
      <c r="AU7" s="153">
        <f>SUM(AU5:AU6)</f>
        <v>11.466666666666667</v>
      </c>
      <c r="AV7" s="153">
        <f>SUM(AV5:AV6)</f>
        <v>11.846666666666668</v>
      </c>
    </row>
    <row r="8" spans="1:48" s="82" customFormat="1" ht="15.75">
      <c r="A8" s="82" t="s">
        <v>47</v>
      </c>
      <c r="B8" s="91"/>
    </row>
    <row r="9" spans="1:48" s="82" customFormat="1" ht="15.75">
      <c r="A9" s="82" t="s">
        <v>90</v>
      </c>
      <c r="B9" s="98">
        <v>0.47916666666666669</v>
      </c>
      <c r="D9" s="82" t="s">
        <v>89</v>
      </c>
      <c r="AU9" s="159"/>
    </row>
    <row r="10" spans="1:48" s="82" customFormat="1" ht="15.75">
      <c r="A10" s="82" t="s">
        <v>91</v>
      </c>
      <c r="B10" s="28" t="s">
        <v>67</v>
      </c>
      <c r="D10" s="82" t="s">
        <v>124</v>
      </c>
      <c r="E10" s="42"/>
    </row>
    <row r="11" spans="1:48" s="82" customFormat="1" ht="15.75">
      <c r="B11" s="28" t="s">
        <v>77</v>
      </c>
      <c r="D11" s="82" t="s">
        <v>127</v>
      </c>
      <c r="E11" s="41"/>
      <c r="L11" s="110"/>
    </row>
    <row r="12" spans="1:48" s="82" customFormat="1" ht="15.75">
      <c r="B12" s="28" t="s">
        <v>76</v>
      </c>
      <c r="D12" s="82" t="s">
        <v>128</v>
      </c>
      <c r="E12" s="42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</row>
    <row r="13" spans="1:48" s="82" customFormat="1" ht="15.75">
      <c r="A13" s="82" t="s">
        <v>95</v>
      </c>
      <c r="B13" s="94" t="s">
        <v>13</v>
      </c>
      <c r="D13" s="82" t="s">
        <v>96</v>
      </c>
    </row>
    <row r="14" spans="1:48" s="82" customFormat="1" ht="15.75">
      <c r="A14" s="100">
        <v>4</v>
      </c>
      <c r="B14" s="101">
        <v>0.27083333333333331</v>
      </c>
      <c r="C14" s="100"/>
      <c r="D14" s="82" t="s">
        <v>141</v>
      </c>
    </row>
    <row r="15" spans="1:48" s="82" customFormat="1" ht="15.75">
      <c r="A15" s="136"/>
      <c r="B15" s="137"/>
    </row>
    <row r="16" spans="1:48" s="82" customFormat="1" ht="15.75"/>
  </sheetData>
  <mergeCells count="7">
    <mergeCell ref="AT3:AU3"/>
    <mergeCell ref="AV3:AV4"/>
    <mergeCell ref="N5:P5"/>
    <mergeCell ref="A3:A4"/>
    <mergeCell ref="B3:B4"/>
    <mergeCell ref="C3:AQ3"/>
    <mergeCell ref="AS3:AS4"/>
  </mergeCells>
  <pageMargins left="0.11811023622047245" right="0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R21"/>
  <sheetViews>
    <sheetView zoomScale="80" zoomScaleNormal="80" workbookViewId="0">
      <selection activeCell="L26" sqref="L26"/>
    </sheetView>
  </sheetViews>
  <sheetFormatPr defaultRowHeight="15"/>
  <cols>
    <col min="3" max="40" width="6.7109375" customWidth="1"/>
  </cols>
  <sheetData>
    <row r="1" spans="1:44" s="110" customFormat="1" ht="15.75">
      <c r="M1" s="109" t="s">
        <v>79</v>
      </c>
      <c r="T1" s="109"/>
      <c r="U1" s="109" t="s">
        <v>131</v>
      </c>
      <c r="V1" s="109"/>
      <c r="W1" s="109"/>
      <c r="X1" s="109"/>
      <c r="Y1" s="109"/>
      <c r="AA1" s="74" t="s">
        <v>41</v>
      </c>
      <c r="AC1" s="109"/>
      <c r="AD1" s="109"/>
      <c r="AE1" s="178" t="s">
        <v>142</v>
      </c>
      <c r="AF1" s="177"/>
      <c r="AG1" s="223" t="s">
        <v>154</v>
      </c>
      <c r="AH1" s="177"/>
      <c r="AI1" s="177"/>
      <c r="AJ1" s="177"/>
      <c r="AK1" s="177"/>
      <c r="AL1" s="177"/>
      <c r="AM1" s="177"/>
    </row>
    <row r="2" spans="1:44" s="110" customFormat="1" ht="16.5" thickBot="1">
      <c r="O2" s="82" t="s">
        <v>80</v>
      </c>
      <c r="U2" s="82"/>
      <c r="V2" s="82"/>
      <c r="X2" s="82" t="s">
        <v>81</v>
      </c>
      <c r="AA2" s="82" t="s">
        <v>82</v>
      </c>
      <c r="AO2" s="74"/>
    </row>
    <row r="3" spans="1:44" s="110" customFormat="1" ht="15.75" customHeight="1">
      <c r="A3" s="288" t="s">
        <v>5</v>
      </c>
      <c r="B3" s="290" t="s">
        <v>6</v>
      </c>
      <c r="C3" s="325" t="s">
        <v>83</v>
      </c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326"/>
      <c r="AH3" s="326"/>
      <c r="AI3" s="326"/>
      <c r="AJ3" s="326"/>
      <c r="AK3" s="326"/>
      <c r="AL3" s="326"/>
      <c r="AM3" s="326"/>
      <c r="AN3" s="327"/>
      <c r="AO3" s="294" t="s">
        <v>7</v>
      </c>
      <c r="AP3" s="296" t="s">
        <v>8</v>
      </c>
      <c r="AQ3" s="297"/>
      <c r="AR3" s="286" t="s">
        <v>9</v>
      </c>
    </row>
    <row r="4" spans="1:44" s="110" customFormat="1" ht="15.75">
      <c r="A4" s="289"/>
      <c r="B4" s="291"/>
      <c r="C4" s="25" t="s">
        <v>84</v>
      </c>
      <c r="D4" s="33" t="s">
        <v>85</v>
      </c>
      <c r="E4" s="25" t="s">
        <v>86</v>
      </c>
      <c r="F4" s="25" t="s">
        <v>86</v>
      </c>
      <c r="G4" s="33" t="s">
        <v>85</v>
      </c>
      <c r="H4" s="25" t="s">
        <v>84</v>
      </c>
      <c r="I4" s="33" t="s">
        <v>85</v>
      </c>
      <c r="J4" s="25" t="s">
        <v>86</v>
      </c>
      <c r="K4" s="33" t="s">
        <v>85</v>
      </c>
      <c r="L4" s="25" t="s">
        <v>84</v>
      </c>
      <c r="M4" s="33" t="s">
        <v>85</v>
      </c>
      <c r="N4" s="25" t="s">
        <v>86</v>
      </c>
      <c r="O4" s="33" t="s">
        <v>85</v>
      </c>
      <c r="P4" s="25" t="s">
        <v>84</v>
      </c>
      <c r="Q4" s="33" t="s">
        <v>85</v>
      </c>
      <c r="R4" s="25" t="s">
        <v>86</v>
      </c>
      <c r="S4" s="33" t="s">
        <v>85</v>
      </c>
      <c r="T4" s="25" t="s">
        <v>84</v>
      </c>
      <c r="U4" s="33" t="s">
        <v>85</v>
      </c>
      <c r="V4" s="25" t="s">
        <v>86</v>
      </c>
      <c r="W4" s="33" t="s">
        <v>85</v>
      </c>
      <c r="X4" s="25" t="s">
        <v>84</v>
      </c>
      <c r="Y4" s="33" t="s">
        <v>85</v>
      </c>
      <c r="Z4" s="25" t="s">
        <v>86</v>
      </c>
      <c r="AA4" s="33" t="s">
        <v>85</v>
      </c>
      <c r="AB4" s="25" t="s">
        <v>84</v>
      </c>
      <c r="AC4" s="33" t="s">
        <v>85</v>
      </c>
      <c r="AD4" s="25" t="s">
        <v>86</v>
      </c>
      <c r="AE4" s="33" t="s">
        <v>85</v>
      </c>
      <c r="AF4" s="25" t="s">
        <v>84</v>
      </c>
      <c r="AG4" s="33" t="s">
        <v>85</v>
      </c>
      <c r="AH4" s="25" t="s">
        <v>86</v>
      </c>
      <c r="AI4" s="33" t="s">
        <v>85</v>
      </c>
      <c r="AJ4" s="25" t="s">
        <v>84</v>
      </c>
      <c r="AK4" s="33" t="s">
        <v>85</v>
      </c>
      <c r="AL4" s="25" t="s">
        <v>86</v>
      </c>
      <c r="AM4" s="33" t="s">
        <v>85</v>
      </c>
      <c r="AN4" s="25" t="s">
        <v>84</v>
      </c>
      <c r="AO4" s="295"/>
      <c r="AP4" s="303"/>
      <c r="AQ4" s="304"/>
      <c r="AR4" s="287"/>
    </row>
    <row r="5" spans="1:44" s="110" customFormat="1" ht="15.75">
      <c r="A5" s="114">
        <v>1</v>
      </c>
      <c r="B5" s="111" t="s">
        <v>87</v>
      </c>
      <c r="C5" s="162">
        <v>0.30624999999999997</v>
      </c>
      <c r="D5" s="163">
        <f>C5+9/1440</f>
        <v>0.31249999999999994</v>
      </c>
      <c r="E5" s="163">
        <f>D5+10/1440</f>
        <v>0.31944444444444436</v>
      </c>
      <c r="F5" s="163"/>
      <c r="G5" s="163">
        <f>E5+10/1440</f>
        <v>0.32638888888888878</v>
      </c>
      <c r="H5" s="163">
        <f>G5+9/1440</f>
        <v>0.33263888888888876</v>
      </c>
      <c r="I5" s="163">
        <f>H5+9/1440</f>
        <v>0.33888888888888874</v>
      </c>
      <c r="J5" s="163">
        <f>I5+10/1440</f>
        <v>0.34583333333333316</v>
      </c>
      <c r="K5" s="163">
        <f>J5+10/1440</f>
        <v>0.35277777777777758</v>
      </c>
      <c r="L5" s="163">
        <f>K5+9/1440</f>
        <v>0.35902777777777756</v>
      </c>
      <c r="M5" s="163">
        <f t="shared" ref="M5" si="0">L5+9/1440</f>
        <v>0.36527777777777753</v>
      </c>
      <c r="N5" s="163">
        <f t="shared" ref="N5:O5" si="1">M5+10/1440</f>
        <v>0.37222222222222195</v>
      </c>
      <c r="O5" s="163">
        <f t="shared" si="1"/>
        <v>0.37916666666666637</v>
      </c>
      <c r="P5" s="163">
        <f t="shared" ref="P5:Q5" si="2">O5+9/1440</f>
        <v>0.38541666666666635</v>
      </c>
      <c r="Q5" s="163">
        <f t="shared" si="2"/>
        <v>0.39166666666666633</v>
      </c>
      <c r="R5" s="164">
        <f t="shared" ref="R5:S5" si="3">Q5+10/1440</f>
        <v>0.39861111111111075</v>
      </c>
      <c r="S5" s="164">
        <f t="shared" si="3"/>
        <v>0.40555555555555517</v>
      </c>
      <c r="T5" s="164">
        <f t="shared" ref="T5:U5" si="4">S5+9/1440</f>
        <v>0.41180555555555515</v>
      </c>
      <c r="U5" s="164">
        <f t="shared" si="4"/>
        <v>0.41805555555555513</v>
      </c>
      <c r="V5" s="164">
        <f t="shared" ref="V5:W5" si="5">U5+10/1440</f>
        <v>0.42499999999999954</v>
      </c>
      <c r="W5" s="164">
        <f t="shared" si="5"/>
        <v>0.43194444444444396</v>
      </c>
      <c r="X5" s="164">
        <f t="shared" ref="X5:Y5" si="6">W5+9/1440</f>
        <v>0.43819444444444394</v>
      </c>
      <c r="Y5" s="164">
        <f t="shared" si="6"/>
        <v>0.44444444444444392</v>
      </c>
      <c r="Z5" s="164">
        <f t="shared" ref="Z5:AA5" si="7">Y5+10/1440</f>
        <v>0.45138888888888834</v>
      </c>
      <c r="AA5" s="164">
        <f t="shared" si="7"/>
        <v>0.45833333333333276</v>
      </c>
      <c r="AB5" s="164">
        <f t="shared" ref="AB5:AC5" si="8">AA5+9/1440</f>
        <v>0.46458333333333274</v>
      </c>
      <c r="AC5" s="164">
        <f t="shared" si="8"/>
        <v>0.47083333333333272</v>
      </c>
      <c r="AD5" s="164">
        <f>AC5+2/1440</f>
        <v>0.4722222222222216</v>
      </c>
      <c r="AE5" s="163">
        <f t="shared" ref="AE5" si="9">AD5+10/1440</f>
        <v>0.47916666666666602</v>
      </c>
      <c r="AF5" s="163">
        <f t="shared" ref="AF5:AG5" si="10">AE5+9/1440</f>
        <v>0.485416666666666</v>
      </c>
      <c r="AG5" s="163">
        <f t="shared" si="10"/>
        <v>0.49166666666666597</v>
      </c>
      <c r="AH5" s="163">
        <f t="shared" ref="AH5:AI5" si="11">AG5+10/1440</f>
        <v>0.49861111111111039</v>
      </c>
      <c r="AI5" s="163">
        <f t="shared" si="11"/>
        <v>0.50555555555555487</v>
      </c>
      <c r="AJ5" s="163">
        <f t="shared" ref="AJ5:AK5" si="12">AI5+9/1440</f>
        <v>0.51180555555555485</v>
      </c>
      <c r="AK5" s="163">
        <f t="shared" si="12"/>
        <v>0.51805555555555483</v>
      </c>
      <c r="AL5" s="163">
        <f t="shared" ref="AL5:AM5" si="13">AK5+10/1440</f>
        <v>0.52499999999999925</v>
      </c>
      <c r="AM5" s="163">
        <f t="shared" si="13"/>
        <v>0.53194444444444366</v>
      </c>
      <c r="AN5" s="165">
        <f t="shared" ref="AN5" si="14">AM5+9/1440</f>
        <v>0.53819444444444364</v>
      </c>
      <c r="AO5" s="105"/>
      <c r="AP5" s="106">
        <f>(R5-C5)+(AN5-AD5)</f>
        <v>0.15833333333333283</v>
      </c>
      <c r="AQ5" s="56">
        <f>HOUR(AP5)+MINUTE(AP5)/60</f>
        <v>3.8</v>
      </c>
      <c r="AR5" s="134">
        <f>AQ5+0.38</f>
        <v>4.18</v>
      </c>
    </row>
    <row r="6" spans="1:44" s="110" customFormat="1" ht="15.75">
      <c r="A6" s="166"/>
      <c r="B6" s="167"/>
      <c r="C6" s="168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324" t="s">
        <v>88</v>
      </c>
      <c r="V6" s="324"/>
      <c r="W6" s="324"/>
      <c r="X6" s="324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7"/>
      <c r="AP6" s="167"/>
      <c r="AQ6" s="167"/>
      <c r="AR6" s="170"/>
    </row>
    <row r="7" spans="1:44" s="110" customFormat="1" ht="16.5" thickBot="1">
      <c r="A7" s="117">
        <v>1</v>
      </c>
      <c r="B7" s="174">
        <v>38</v>
      </c>
      <c r="C7" s="175">
        <f>AN5</f>
        <v>0.53819444444444364</v>
      </c>
      <c r="D7" s="171">
        <f t="shared" ref="D7" si="15">C7+9/1440</f>
        <v>0.54444444444444362</v>
      </c>
      <c r="E7" s="171">
        <f t="shared" ref="E7" si="16">D7+10/1440</f>
        <v>0.55138888888888804</v>
      </c>
      <c r="F7" s="171"/>
      <c r="G7" s="171">
        <f>E7+10/1440</f>
        <v>0.55833333333333246</v>
      </c>
      <c r="H7" s="171">
        <f>G7+9/1440</f>
        <v>0.56458333333333244</v>
      </c>
      <c r="I7" s="171">
        <f t="shared" ref="I7" si="17">H7+9/1440</f>
        <v>0.57083333333333242</v>
      </c>
      <c r="J7" s="176">
        <f t="shared" ref="J7:K7" si="18">I7+10/1440</f>
        <v>0.57777777777777684</v>
      </c>
      <c r="K7" s="176">
        <f t="shared" si="18"/>
        <v>0.58472222222222126</v>
      </c>
      <c r="L7" s="176">
        <f t="shared" ref="L7:M7" si="19">K7+9/1440</f>
        <v>0.59097222222222123</v>
      </c>
      <c r="M7" s="176">
        <f t="shared" si="19"/>
        <v>0.59722222222222121</v>
      </c>
      <c r="N7" s="176">
        <f t="shared" ref="N7:O7" si="20">M7+10/1440</f>
        <v>0.60416666666666563</v>
      </c>
      <c r="O7" s="176">
        <f t="shared" si="20"/>
        <v>0.61111111111111005</v>
      </c>
      <c r="P7" s="176">
        <f t="shared" ref="P7:Q7" si="21">O7+9/1440</f>
        <v>0.61736111111111003</v>
      </c>
      <c r="Q7" s="176">
        <f t="shared" si="21"/>
        <v>0.62361111111111001</v>
      </c>
      <c r="R7" s="176">
        <f t="shared" ref="R7:S7" si="22">Q7+10/1440</f>
        <v>0.63055555555555443</v>
      </c>
      <c r="S7" s="176">
        <f t="shared" si="22"/>
        <v>0.63749999999999885</v>
      </c>
      <c r="T7" s="176">
        <f t="shared" ref="T7:U7" si="23">S7+9/1440</f>
        <v>0.64374999999999882</v>
      </c>
      <c r="U7" s="176">
        <f t="shared" si="23"/>
        <v>0.6499999999999988</v>
      </c>
      <c r="V7" s="176">
        <f t="shared" ref="V7:W7" si="24">U7+10/1440</f>
        <v>0.65694444444444322</v>
      </c>
      <c r="W7" s="171">
        <f t="shared" si="24"/>
        <v>0.66388888888888764</v>
      </c>
      <c r="X7" s="171">
        <f t="shared" ref="X7:Y7" si="25">W7+9/1440</f>
        <v>0.67013888888888762</v>
      </c>
      <c r="Y7" s="171">
        <f t="shared" si="25"/>
        <v>0.6763888888888876</v>
      </c>
      <c r="Z7" s="171">
        <f t="shared" ref="Z7:AA7" si="26">Y7+10/1440</f>
        <v>0.68333333333333202</v>
      </c>
      <c r="AA7" s="171">
        <f t="shared" si="26"/>
        <v>0.69027777777777644</v>
      </c>
      <c r="AB7" s="171">
        <f t="shared" ref="AB7:AC7" si="27">AA7+9/1440</f>
        <v>0.69652777777777641</v>
      </c>
      <c r="AC7" s="171">
        <f t="shared" si="27"/>
        <v>0.70277777777777639</v>
      </c>
      <c r="AD7" s="171">
        <f t="shared" ref="AD7:AE7" si="28">AC7+10/1440</f>
        <v>0.70972222222222081</v>
      </c>
      <c r="AE7" s="171">
        <f t="shared" si="28"/>
        <v>0.71666666666666523</v>
      </c>
      <c r="AF7" s="171">
        <f t="shared" ref="AF7:AG7" si="29">AE7+9/1440</f>
        <v>0.72291666666666521</v>
      </c>
      <c r="AG7" s="171">
        <f t="shared" si="29"/>
        <v>0.72916666666666519</v>
      </c>
      <c r="AH7" s="171">
        <f t="shared" ref="AH7:AI7" si="30">AG7+10/1440</f>
        <v>0.73611111111110961</v>
      </c>
      <c r="AI7" s="171">
        <f t="shared" si="30"/>
        <v>0.74305555555555403</v>
      </c>
      <c r="AJ7" s="171">
        <f t="shared" ref="AJ7" si="31">AI7+9/1440</f>
        <v>0.749305555555554</v>
      </c>
      <c r="AK7" s="171"/>
      <c r="AL7" s="171"/>
      <c r="AM7" s="171"/>
      <c r="AN7" s="171"/>
      <c r="AO7" s="257">
        <v>22</v>
      </c>
      <c r="AP7" s="258">
        <f>(J7-C7)+(AJ7-V7)</f>
        <v>0.13194444444444398</v>
      </c>
      <c r="AQ7" s="56">
        <f>HOUR(AP7)+MINUTE(AP7)/60</f>
        <v>3.1666666666666665</v>
      </c>
      <c r="AR7" s="134">
        <f>AQ7+0.38</f>
        <v>3.5466666666666664</v>
      </c>
    </row>
    <row r="8" spans="1:44" s="82" customFormat="1" ht="15.75">
      <c r="AO8" s="93"/>
      <c r="AP8" s="75">
        <f>SUM(AP5:AP7)</f>
        <v>0.2902777777777768</v>
      </c>
      <c r="AQ8" s="56">
        <f>HOUR(AP8)+MINUTE(AP8)/60</f>
        <v>6.9666666666666668</v>
      </c>
      <c r="AR8" s="134">
        <f>AQ8+0.38</f>
        <v>7.3466666666666667</v>
      </c>
    </row>
    <row r="9" spans="1:44" s="82" customFormat="1" ht="15.75">
      <c r="A9" s="82" t="s">
        <v>47</v>
      </c>
      <c r="B9" s="91"/>
    </row>
    <row r="10" spans="1:44" s="82" customFormat="1" ht="15.75">
      <c r="A10" s="82" t="s">
        <v>90</v>
      </c>
      <c r="B10" s="265">
        <v>0.47916666666666669</v>
      </c>
      <c r="D10" s="82" t="s">
        <v>89</v>
      </c>
    </row>
    <row r="11" spans="1:44" s="82" customFormat="1" ht="15.75">
      <c r="A11" s="82" t="s">
        <v>91</v>
      </c>
      <c r="B11" s="28" t="s">
        <v>84</v>
      </c>
      <c r="D11" s="172" t="s">
        <v>132</v>
      </c>
      <c r="E11" s="69"/>
      <c r="F11" s="173"/>
    </row>
    <row r="12" spans="1:44" s="82" customFormat="1" ht="15.75">
      <c r="B12" s="58" t="s">
        <v>85</v>
      </c>
      <c r="D12" s="81" t="s">
        <v>93</v>
      </c>
    </row>
    <row r="13" spans="1:44" s="82" customFormat="1" ht="15.75">
      <c r="B13" s="28" t="s">
        <v>86</v>
      </c>
      <c r="D13" s="82" t="s">
        <v>107</v>
      </c>
    </row>
    <row r="14" spans="1:44" s="82" customFormat="1" ht="15.75">
      <c r="A14" s="82" t="s">
        <v>95</v>
      </c>
      <c r="B14" s="94" t="s">
        <v>13</v>
      </c>
      <c r="D14" s="82" t="s">
        <v>96</v>
      </c>
    </row>
    <row r="15" spans="1:44" s="82" customFormat="1" ht="15.75">
      <c r="A15" s="100">
        <v>4</v>
      </c>
      <c r="B15" s="101">
        <v>0.27083333333333331</v>
      </c>
      <c r="C15" s="100"/>
      <c r="D15" s="82" t="s">
        <v>141</v>
      </c>
    </row>
    <row r="16" spans="1:44" s="82" customFormat="1" ht="15.75">
      <c r="B16" s="99"/>
    </row>
    <row r="17" spans="4:4" s="82" customFormat="1" ht="15.75">
      <c r="D17" s="29"/>
    </row>
    <row r="18" spans="4:4" s="82" customFormat="1" ht="15.75"/>
    <row r="19" spans="4:4" s="82" customFormat="1" ht="15.75"/>
    <row r="20" spans="4:4" s="82" customFormat="1" ht="15.75"/>
    <row r="21" spans="4:4" s="82" customFormat="1" ht="15.75"/>
  </sheetData>
  <mergeCells count="8">
    <mergeCell ref="AR3:AR4"/>
    <mergeCell ref="U6:X6"/>
    <mergeCell ref="A3:A4"/>
    <mergeCell ref="B3:B4"/>
    <mergeCell ref="C3:AN3"/>
    <mergeCell ref="AO3:AO4"/>
    <mergeCell ref="AP3:AQ3"/>
    <mergeCell ref="AP4:AQ4"/>
  </mergeCells>
  <pageMargins left="0.11811023622047245" right="0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J20"/>
  <sheetViews>
    <sheetView zoomScale="82" zoomScaleNormal="82" workbookViewId="0">
      <selection activeCell="Y42" sqref="Y41:Y42"/>
    </sheetView>
  </sheetViews>
  <sheetFormatPr defaultRowHeight="15"/>
  <cols>
    <col min="3" max="32" width="6.7109375" customWidth="1"/>
    <col min="33" max="33" width="8.5703125" customWidth="1"/>
    <col min="34" max="34" width="7.5703125" customWidth="1"/>
    <col min="35" max="35" width="8" customWidth="1"/>
  </cols>
  <sheetData>
    <row r="1" spans="1:36" s="82" customFormat="1" ht="15.75">
      <c r="I1" s="74" t="s">
        <v>134</v>
      </c>
      <c r="K1" s="83"/>
      <c r="L1" s="83"/>
      <c r="M1" s="83"/>
      <c r="N1" s="83"/>
      <c r="O1" s="83"/>
      <c r="P1" s="83"/>
      <c r="Q1" s="109" t="s">
        <v>133</v>
      </c>
      <c r="R1" s="67"/>
      <c r="S1" s="67"/>
      <c r="T1" s="67"/>
      <c r="U1" s="74" t="s">
        <v>41</v>
      </c>
      <c r="V1" s="83"/>
      <c r="W1" s="83"/>
      <c r="Y1" s="178" t="s">
        <v>142</v>
      </c>
      <c r="Z1" s="177"/>
      <c r="AA1" s="223" t="s">
        <v>158</v>
      </c>
      <c r="AB1" s="177"/>
      <c r="AC1" s="177"/>
      <c r="AD1" s="177"/>
      <c r="AE1" s="177"/>
      <c r="AF1" s="177"/>
      <c r="AG1" s="177"/>
      <c r="AH1" s="177"/>
      <c r="AI1" s="177"/>
    </row>
    <row r="2" spans="1:36" s="82" customFormat="1" ht="16.5" thickBot="1">
      <c r="N2" s="82" t="s">
        <v>136</v>
      </c>
      <c r="V2" s="82" t="s">
        <v>135</v>
      </c>
    </row>
    <row r="3" spans="1:36" s="110" customFormat="1" ht="15" customHeight="1">
      <c r="A3" s="288" t="s">
        <v>5</v>
      </c>
      <c r="B3" s="290" t="s">
        <v>6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4" t="s">
        <v>7</v>
      </c>
      <c r="AH3" s="296" t="s">
        <v>8</v>
      </c>
      <c r="AI3" s="305"/>
      <c r="AJ3" s="286" t="s">
        <v>9</v>
      </c>
    </row>
    <row r="4" spans="1:36" s="110" customFormat="1" ht="15.75">
      <c r="A4" s="289"/>
      <c r="B4" s="291"/>
      <c r="C4" s="25" t="s">
        <v>84</v>
      </c>
      <c r="D4" s="5" t="s">
        <v>10</v>
      </c>
      <c r="E4" s="25" t="s">
        <v>84</v>
      </c>
      <c r="F4" s="5" t="s">
        <v>10</v>
      </c>
      <c r="G4" s="25" t="s">
        <v>84</v>
      </c>
      <c r="H4" s="5" t="s">
        <v>10</v>
      </c>
      <c r="I4" s="25" t="s">
        <v>84</v>
      </c>
      <c r="J4" s="5" t="s">
        <v>10</v>
      </c>
      <c r="K4" s="25" t="s">
        <v>84</v>
      </c>
      <c r="L4" s="5" t="s">
        <v>10</v>
      </c>
      <c r="M4" s="25" t="s">
        <v>84</v>
      </c>
      <c r="N4" s="5" t="s">
        <v>10</v>
      </c>
      <c r="O4" s="25" t="s">
        <v>84</v>
      </c>
      <c r="P4" s="5" t="s">
        <v>10</v>
      </c>
      <c r="Q4" s="25" t="s">
        <v>84</v>
      </c>
      <c r="R4" s="5" t="s">
        <v>10</v>
      </c>
      <c r="S4" s="25" t="s">
        <v>84</v>
      </c>
      <c r="T4" s="5" t="s">
        <v>10</v>
      </c>
      <c r="U4" s="25" t="s">
        <v>84</v>
      </c>
      <c r="V4" s="5" t="s">
        <v>10</v>
      </c>
      <c r="W4" s="25" t="s">
        <v>84</v>
      </c>
      <c r="X4" s="5" t="s">
        <v>10</v>
      </c>
      <c r="Y4" s="25" t="s">
        <v>84</v>
      </c>
      <c r="Z4" s="5" t="s">
        <v>10</v>
      </c>
      <c r="AA4" s="25" t="s">
        <v>84</v>
      </c>
      <c r="AB4" s="5" t="s">
        <v>10</v>
      </c>
      <c r="AC4" s="25" t="s">
        <v>84</v>
      </c>
      <c r="AD4" s="5" t="s">
        <v>10</v>
      </c>
      <c r="AE4" s="25" t="s">
        <v>84</v>
      </c>
      <c r="AF4" s="5" t="s">
        <v>10</v>
      </c>
      <c r="AG4" s="295"/>
      <c r="AH4" s="139"/>
      <c r="AI4" s="140"/>
      <c r="AJ4" s="287"/>
    </row>
    <row r="5" spans="1:36" s="110" customFormat="1" ht="15.75">
      <c r="A5" s="114" t="s">
        <v>13</v>
      </c>
      <c r="B5" s="111">
        <v>55</v>
      </c>
      <c r="C5" s="149">
        <v>0.29166666666666669</v>
      </c>
      <c r="D5" s="77">
        <f>C5+27/1440</f>
        <v>0.31041666666666667</v>
      </c>
      <c r="E5" s="77">
        <f>D5+28/1440</f>
        <v>0.3298611111111111</v>
      </c>
      <c r="F5" s="77">
        <f t="shared" ref="F5" si="0">E5+27/1440</f>
        <v>0.34861111111111109</v>
      </c>
      <c r="G5" s="77">
        <f t="shared" ref="G5" si="1">F5+28/1440</f>
        <v>0.36805555555555552</v>
      </c>
      <c r="H5" s="77">
        <f t="shared" ref="H5" si="2">G5+27/1440</f>
        <v>0.38680555555555551</v>
      </c>
      <c r="I5" s="77">
        <f t="shared" ref="I5" si="3">H5+28/1440</f>
        <v>0.40624999999999994</v>
      </c>
      <c r="J5" s="77">
        <f t="shared" ref="J5" si="4">I5+27/1440</f>
        <v>0.42499999999999993</v>
      </c>
      <c r="K5" s="77">
        <f t="shared" ref="K5" si="5">J5+28/1440</f>
        <v>0.44444444444444436</v>
      </c>
      <c r="L5" s="76">
        <f t="shared" ref="L5" si="6">K5+27/1440</f>
        <v>0.46319444444444435</v>
      </c>
      <c r="M5" s="76">
        <f t="shared" ref="M5" si="7">L5+28/1440</f>
        <v>0.48263888888888878</v>
      </c>
      <c r="N5" s="76">
        <f t="shared" ref="N5" si="8">M5+27/1440</f>
        <v>0.50138888888888877</v>
      </c>
      <c r="O5" s="77">
        <f t="shared" ref="O5" si="9">N5+28/1440</f>
        <v>0.52083333333333326</v>
      </c>
      <c r="P5" s="77">
        <f t="shared" ref="P5" si="10">O5+27/1440</f>
        <v>0.5395833333333333</v>
      </c>
      <c r="Q5" s="77">
        <f t="shared" ref="Q5" si="11">P5+28/1440</f>
        <v>0.55902777777777779</v>
      </c>
      <c r="R5" s="77">
        <f t="shared" ref="R5" si="12">Q5+27/1440</f>
        <v>0.57777777777777783</v>
      </c>
      <c r="S5" s="77">
        <f t="shared" ref="S5" si="13">R5+28/1440</f>
        <v>0.59722222222222232</v>
      </c>
      <c r="T5" s="77">
        <f t="shared" ref="T5" si="14">S5+27/1440</f>
        <v>0.61597222222222237</v>
      </c>
      <c r="U5" s="77">
        <f t="shared" ref="U5" si="15">T5+28/1440</f>
        <v>0.63541666666666685</v>
      </c>
      <c r="V5" s="76">
        <f t="shared" ref="V5" si="16">U5+27/1440</f>
        <v>0.6541666666666669</v>
      </c>
      <c r="W5" s="76">
        <f t="shared" ref="W5" si="17">V5+28/1440</f>
        <v>0.67361111111111138</v>
      </c>
      <c r="X5" s="76">
        <f t="shared" ref="X5" si="18">W5+27/1440</f>
        <v>0.69236111111111143</v>
      </c>
      <c r="Y5" s="77">
        <f t="shared" ref="Y5" si="19">X5+28/1440</f>
        <v>0.71180555555555591</v>
      </c>
      <c r="Z5" s="77">
        <f t="shared" ref="Z5" si="20">Y5+27/1440</f>
        <v>0.73055555555555596</v>
      </c>
      <c r="AA5" s="77">
        <f t="shared" ref="AA5" si="21">Z5+28/1440</f>
        <v>0.75000000000000044</v>
      </c>
      <c r="AB5" s="77">
        <f t="shared" ref="AB5" si="22">AA5+27/1440</f>
        <v>0.76875000000000049</v>
      </c>
      <c r="AC5" s="77">
        <f t="shared" ref="AC5" si="23">AB5+28/1440</f>
        <v>0.78819444444444497</v>
      </c>
      <c r="AD5" s="77">
        <f t="shared" ref="AD5" si="24">AC5+27/1440</f>
        <v>0.80694444444444502</v>
      </c>
      <c r="AE5" s="77">
        <f t="shared" ref="AE5" si="25">AD5+28/1440</f>
        <v>0.82638888888888951</v>
      </c>
      <c r="AF5" s="77"/>
      <c r="AG5" s="126">
        <v>24</v>
      </c>
      <c r="AH5" s="77">
        <f>(L5-C5)+(V5-N5)+(AE5-X5)</f>
        <v>0.45833333333333387</v>
      </c>
      <c r="AI5" s="56">
        <f>HOUR(AH5)+MINUTE(AH5)/60</f>
        <v>11</v>
      </c>
      <c r="AJ5" s="134">
        <f>AI5+0.38</f>
        <v>11.38</v>
      </c>
    </row>
    <row r="6" spans="1:36" s="110" customFormat="1" ht="16.5" thickBot="1">
      <c r="A6" s="117"/>
      <c r="B6" s="118"/>
      <c r="C6" s="15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108"/>
      <c r="T6" s="108"/>
      <c r="U6" s="108"/>
      <c r="V6" s="108"/>
      <c r="W6" s="108"/>
      <c r="X6" s="80"/>
      <c r="Y6" s="80"/>
      <c r="Z6" s="80"/>
      <c r="AA6" s="80"/>
      <c r="AB6" s="80"/>
      <c r="AC6" s="80"/>
      <c r="AD6" s="80"/>
      <c r="AE6" s="80"/>
      <c r="AF6" s="80"/>
      <c r="AG6" s="128"/>
      <c r="AH6" s="80"/>
      <c r="AI6" s="56"/>
      <c r="AJ6" s="151"/>
    </row>
    <row r="7" spans="1:36" s="82" customFormat="1" ht="15.75">
      <c r="B7" s="91"/>
      <c r="AG7" s="152">
        <f>SUM(AG5:AG6)</f>
        <v>24</v>
      </c>
      <c r="AH7" s="152"/>
      <c r="AI7" s="153">
        <f>SUM(AI5:AI6)</f>
        <v>11</v>
      </c>
      <c r="AJ7" s="153">
        <f>SUM(AJ5:AJ6)</f>
        <v>11.38</v>
      </c>
    </row>
    <row r="8" spans="1:36" s="82" customFormat="1" ht="15.75">
      <c r="A8" s="82" t="s">
        <v>47</v>
      </c>
      <c r="B8" s="91"/>
    </row>
    <row r="9" spans="1:36" s="82" customFormat="1" ht="15.75">
      <c r="A9" s="82" t="s">
        <v>90</v>
      </c>
      <c r="B9" s="265">
        <v>0.47916666666666669</v>
      </c>
      <c r="D9" s="82" t="s">
        <v>89</v>
      </c>
      <c r="AI9" s="159"/>
    </row>
    <row r="10" spans="1:36" s="82" customFormat="1" ht="15.75">
      <c r="A10" s="82" t="s">
        <v>91</v>
      </c>
      <c r="B10" s="28" t="s">
        <v>84</v>
      </c>
      <c r="D10" s="172" t="s">
        <v>132</v>
      </c>
      <c r="E10" s="42"/>
    </row>
    <row r="11" spans="1:36" s="82" customFormat="1" ht="15.75">
      <c r="B11" s="28" t="s">
        <v>10</v>
      </c>
      <c r="D11" s="81" t="s">
        <v>92</v>
      </c>
      <c r="L11" s="110"/>
    </row>
    <row r="12" spans="1:36" s="82" customFormat="1" ht="15.75">
      <c r="A12" s="82" t="s">
        <v>95</v>
      </c>
      <c r="B12" s="94" t="s">
        <v>13</v>
      </c>
      <c r="D12" s="82" t="s">
        <v>96</v>
      </c>
      <c r="AA12" s="110"/>
      <c r="AB12" s="110"/>
      <c r="AC12" s="110"/>
      <c r="AD12" s="110"/>
      <c r="AE12" s="110"/>
      <c r="AF12" s="110"/>
    </row>
    <row r="13" spans="1:36" s="82" customFormat="1" ht="15.75">
      <c r="A13" s="100">
        <v>4</v>
      </c>
      <c r="B13" s="101">
        <v>0.27083333333333331</v>
      </c>
      <c r="C13" s="100"/>
      <c r="D13" s="82" t="s">
        <v>141</v>
      </c>
    </row>
    <row r="14" spans="1:36" s="82" customFormat="1" ht="15.75"/>
    <row r="15" spans="1:36" s="82" customFormat="1" ht="15.75">
      <c r="A15" s="136"/>
      <c r="B15" s="137"/>
    </row>
    <row r="16" spans="1:36" s="82" customFormat="1" ht="15.75"/>
    <row r="17" s="82" customFormat="1" ht="15.75"/>
    <row r="18" s="82" customFormat="1" ht="15.75"/>
    <row r="19" s="82" customFormat="1" ht="15.75"/>
    <row r="20" s="82" customFormat="1" ht="15.75"/>
  </sheetData>
  <mergeCells count="6">
    <mergeCell ref="AJ3:AJ4"/>
    <mergeCell ref="A3:A4"/>
    <mergeCell ref="B3:B4"/>
    <mergeCell ref="C3:AF3"/>
    <mergeCell ref="AG3:AG4"/>
    <mergeCell ref="AH3:AI3"/>
  </mergeCells>
  <pageMargins left="0.11811023622047245" right="0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31"/>
  <sheetViews>
    <sheetView tabSelected="1" zoomScale="80" zoomScaleNormal="80" workbookViewId="0">
      <selection activeCell="K44" sqref="K44"/>
    </sheetView>
  </sheetViews>
  <sheetFormatPr defaultRowHeight="15.75"/>
  <cols>
    <col min="1" max="2" width="9.140625" style="177"/>
    <col min="3" max="26" width="6.85546875" style="177" customWidth="1"/>
    <col min="27" max="30" width="9.140625" style="177"/>
    <col min="31" max="44" width="6.85546875" style="177" customWidth="1"/>
    <col min="45" max="45" width="8" style="177" customWidth="1"/>
    <col min="46" max="46" width="9.5703125" style="177" customWidth="1"/>
    <col min="47" max="47" width="10.42578125" style="177" customWidth="1"/>
    <col min="48" max="48" width="9.42578125" style="177" customWidth="1"/>
    <col min="49" max="57" width="6.85546875" style="177" customWidth="1"/>
    <col min="58" max="16384" width="9.140625" style="177"/>
  </cols>
  <sheetData>
    <row r="1" spans="1:64">
      <c r="N1" s="178" t="s">
        <v>18</v>
      </c>
      <c r="V1" s="328" t="s">
        <v>152</v>
      </c>
      <c r="AA1" s="178"/>
      <c r="AB1" s="178"/>
      <c r="AC1" s="178" t="s">
        <v>145</v>
      </c>
      <c r="AE1" s="178" t="s">
        <v>1</v>
      </c>
      <c r="AF1" s="328"/>
      <c r="AH1" s="329" t="s">
        <v>159</v>
      </c>
      <c r="AW1" s="330"/>
      <c r="AX1" s="330"/>
      <c r="AY1" s="330"/>
      <c r="AZ1" s="330"/>
      <c r="BA1" s="330"/>
      <c r="BB1" s="330"/>
      <c r="BC1" s="330"/>
      <c r="BD1" s="330"/>
      <c r="BE1" s="330"/>
      <c r="BF1" s="330"/>
      <c r="BG1" s="330"/>
      <c r="BH1" s="330"/>
      <c r="BI1" s="330"/>
      <c r="BJ1" s="330"/>
      <c r="BK1" s="330"/>
    </row>
    <row r="2" spans="1:64" ht="16.5" thickBot="1">
      <c r="M2" s="177" t="s">
        <v>144</v>
      </c>
      <c r="Q2" s="177" t="s">
        <v>153</v>
      </c>
      <c r="V2" s="331" t="s">
        <v>146</v>
      </c>
      <c r="W2" s="332">
        <f>26.7/(90/60)</f>
        <v>17.8</v>
      </c>
      <c r="AW2" s="330"/>
      <c r="AX2" s="333"/>
      <c r="AY2" s="333"/>
      <c r="AZ2" s="333"/>
      <c r="BA2" s="333"/>
      <c r="BB2" s="333"/>
      <c r="BC2" s="333"/>
      <c r="BD2" s="333"/>
      <c r="BE2" s="333"/>
      <c r="BF2" s="330"/>
      <c r="BG2" s="330"/>
      <c r="BH2" s="330"/>
      <c r="BI2" s="330"/>
      <c r="BJ2" s="330"/>
      <c r="BK2" s="330"/>
      <c r="BL2" s="330"/>
    </row>
    <row r="3" spans="1:64" ht="15" customHeight="1">
      <c r="A3" s="334" t="s">
        <v>5</v>
      </c>
      <c r="B3" s="335" t="s">
        <v>6</v>
      </c>
      <c r="C3" s="336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37"/>
      <c r="AO3" s="337"/>
      <c r="AP3" s="337"/>
      <c r="AQ3" s="337"/>
      <c r="AR3" s="337"/>
      <c r="AS3" s="281" t="s">
        <v>7</v>
      </c>
      <c r="AT3" s="283" t="s">
        <v>8</v>
      </c>
      <c r="AU3" s="284"/>
      <c r="AV3" s="274" t="s">
        <v>9</v>
      </c>
      <c r="AW3" s="338"/>
      <c r="AX3" s="333"/>
      <c r="AY3" s="333"/>
      <c r="AZ3" s="333"/>
      <c r="BA3" s="333"/>
      <c r="BB3" s="333"/>
      <c r="BC3" s="333"/>
      <c r="BD3" s="333"/>
      <c r="BE3" s="333"/>
      <c r="BF3" s="339"/>
      <c r="BG3" s="340"/>
      <c r="BH3" s="340"/>
      <c r="BI3" s="340"/>
      <c r="BJ3" s="330"/>
      <c r="BK3" s="330"/>
      <c r="BL3" s="330"/>
    </row>
    <row r="4" spans="1:64">
      <c r="A4" s="341"/>
      <c r="B4" s="342"/>
      <c r="C4" s="343" t="s">
        <v>67</v>
      </c>
      <c r="D4" s="227" t="s">
        <v>10</v>
      </c>
      <c r="E4" s="181" t="s">
        <v>11</v>
      </c>
      <c r="F4" s="227" t="s">
        <v>10</v>
      </c>
      <c r="G4" s="343" t="s">
        <v>67</v>
      </c>
      <c r="H4" s="227" t="s">
        <v>10</v>
      </c>
      <c r="I4" s="181" t="s">
        <v>11</v>
      </c>
      <c r="J4" s="227" t="s">
        <v>10</v>
      </c>
      <c r="K4" s="343" t="s">
        <v>67</v>
      </c>
      <c r="L4" s="227" t="s">
        <v>10</v>
      </c>
      <c r="M4" s="181" t="s">
        <v>11</v>
      </c>
      <c r="N4" s="227" t="s">
        <v>10</v>
      </c>
      <c r="O4" s="343" t="s">
        <v>67</v>
      </c>
      <c r="P4" s="227" t="s">
        <v>10</v>
      </c>
      <c r="Q4" s="181" t="s">
        <v>11</v>
      </c>
      <c r="R4" s="227" t="s">
        <v>10</v>
      </c>
      <c r="S4" s="343" t="s">
        <v>67</v>
      </c>
      <c r="T4" s="227" t="s">
        <v>10</v>
      </c>
      <c r="U4" s="181" t="s">
        <v>11</v>
      </c>
      <c r="V4" s="227" t="s">
        <v>10</v>
      </c>
      <c r="W4" s="343" t="s">
        <v>67</v>
      </c>
      <c r="X4" s="227" t="s">
        <v>10</v>
      </c>
      <c r="Y4" s="181" t="s">
        <v>11</v>
      </c>
      <c r="Z4" s="227" t="s">
        <v>10</v>
      </c>
      <c r="AA4" s="343" t="s">
        <v>67</v>
      </c>
      <c r="AB4" s="227" t="s">
        <v>10</v>
      </c>
      <c r="AC4" s="181" t="s">
        <v>11</v>
      </c>
      <c r="AD4" s="227" t="s">
        <v>10</v>
      </c>
      <c r="AE4" s="343" t="s">
        <v>67</v>
      </c>
      <c r="AF4" s="227" t="s">
        <v>10</v>
      </c>
      <c r="AG4" s="181" t="s">
        <v>11</v>
      </c>
      <c r="AH4" s="227" t="s">
        <v>10</v>
      </c>
      <c r="AI4" s="343" t="s">
        <v>67</v>
      </c>
      <c r="AJ4" s="227" t="s">
        <v>10</v>
      </c>
      <c r="AK4" s="181" t="s">
        <v>11</v>
      </c>
      <c r="AL4" s="227" t="s">
        <v>10</v>
      </c>
      <c r="AM4" s="343" t="s">
        <v>67</v>
      </c>
      <c r="AN4" s="227" t="s">
        <v>10</v>
      </c>
      <c r="AO4" s="181" t="s">
        <v>11</v>
      </c>
      <c r="AP4" s="227" t="s">
        <v>10</v>
      </c>
      <c r="AQ4" s="343" t="s">
        <v>67</v>
      </c>
      <c r="AR4" s="228" t="s">
        <v>10</v>
      </c>
      <c r="AS4" s="282"/>
      <c r="AT4" s="183"/>
      <c r="AU4" s="184"/>
      <c r="AV4" s="275"/>
      <c r="AW4" s="344"/>
      <c r="AX4" s="333"/>
      <c r="AY4" s="333"/>
      <c r="AZ4" s="333"/>
      <c r="BA4" s="333"/>
      <c r="BB4" s="333"/>
      <c r="BC4" s="333"/>
      <c r="BD4" s="333"/>
      <c r="BE4" s="333"/>
      <c r="BF4" s="339"/>
      <c r="BG4" s="340"/>
      <c r="BH4" s="340"/>
      <c r="BI4" s="340"/>
      <c r="BJ4" s="330"/>
      <c r="BK4" s="330"/>
      <c r="BL4" s="330"/>
    </row>
    <row r="5" spans="1:64" s="350" customFormat="1">
      <c r="A5" s="185" t="s">
        <v>147</v>
      </c>
      <c r="B5" s="186">
        <v>15</v>
      </c>
      <c r="C5" s="251"/>
      <c r="D5" s="251">
        <f>E5-40/1440</f>
        <v>0.26180555555555557</v>
      </c>
      <c r="E5" s="71">
        <v>0.28958333333333336</v>
      </c>
      <c r="F5" s="12">
        <f>E5+40/1440</f>
        <v>0.31736111111111115</v>
      </c>
      <c r="G5" s="12">
        <f>F5+5/1440</f>
        <v>0.32083333333333336</v>
      </c>
      <c r="H5" s="12">
        <f>G5+5/1440</f>
        <v>0.32430555555555557</v>
      </c>
      <c r="I5" s="12">
        <f>H5+40/1440</f>
        <v>0.35208333333333336</v>
      </c>
      <c r="J5" s="218">
        <f>I5+40/1440</f>
        <v>0.37986111111111115</v>
      </c>
      <c r="K5" s="218">
        <f t="shared" ref="K5:L10" si="0">J5+5/1440</f>
        <v>0.38333333333333336</v>
      </c>
      <c r="L5" s="13">
        <f t="shared" si="0"/>
        <v>0.38680555555555557</v>
      </c>
      <c r="M5" s="13">
        <f t="shared" ref="M5:N10" si="1">L5+40/1440</f>
        <v>0.41458333333333336</v>
      </c>
      <c r="N5" s="13">
        <f t="shared" si="1"/>
        <v>0.44236111111111115</v>
      </c>
      <c r="O5" s="12">
        <f t="shared" ref="O5:P10" si="2">N5+5/1440</f>
        <v>0.44583333333333336</v>
      </c>
      <c r="P5" s="12">
        <f t="shared" si="2"/>
        <v>0.44930555555555557</v>
      </c>
      <c r="Q5" s="12">
        <f t="shared" ref="Q5:R10" si="3">P5+40/1440</f>
        <v>0.47708333333333336</v>
      </c>
      <c r="R5" s="12">
        <f t="shared" si="3"/>
        <v>0.50486111111111109</v>
      </c>
      <c r="S5" s="12">
        <f t="shared" ref="S5:T10" si="4">R5+5/1440</f>
        <v>0.5083333333333333</v>
      </c>
      <c r="T5" s="12">
        <f t="shared" si="4"/>
        <v>0.51180555555555551</v>
      </c>
      <c r="U5" s="12">
        <f t="shared" ref="U5:V10" si="5">T5+40/1440</f>
        <v>0.5395833333333333</v>
      </c>
      <c r="V5" s="12">
        <f t="shared" si="5"/>
        <v>0.56736111111111109</v>
      </c>
      <c r="W5" s="12">
        <f t="shared" ref="W5:X10" si="6">V5+5/1440</f>
        <v>0.5708333333333333</v>
      </c>
      <c r="X5" s="13">
        <f t="shared" si="6"/>
        <v>0.57430555555555551</v>
      </c>
      <c r="Y5" s="13">
        <f t="shared" ref="Y5:Z10" si="7">X5+40/1440</f>
        <v>0.6020833333333333</v>
      </c>
      <c r="Z5" s="13">
        <f t="shared" si="7"/>
        <v>0.62986111111111109</v>
      </c>
      <c r="AA5" s="12">
        <f t="shared" ref="AA5:AB10" si="8">Z5+5/1440</f>
        <v>0.6333333333333333</v>
      </c>
      <c r="AB5" s="12">
        <f t="shared" si="8"/>
        <v>0.63680555555555551</v>
      </c>
      <c r="AC5" s="12">
        <f t="shared" ref="AC5:AD10" si="9">AB5+40/1440</f>
        <v>0.6645833333333333</v>
      </c>
      <c r="AD5" s="12">
        <f t="shared" si="9"/>
        <v>0.69236111111111109</v>
      </c>
      <c r="AE5" s="12">
        <f t="shared" ref="AE5:AF10" si="10">AD5+5/1440</f>
        <v>0.6958333333333333</v>
      </c>
      <c r="AF5" s="12">
        <f t="shared" si="10"/>
        <v>0.69930555555555551</v>
      </c>
      <c r="AG5" s="12">
        <f t="shared" ref="AG5:AH10" si="11">AF5+40/1440</f>
        <v>0.7270833333333333</v>
      </c>
      <c r="AH5" s="12">
        <f t="shared" si="11"/>
        <v>0.75486111111111109</v>
      </c>
      <c r="AI5" s="12">
        <f t="shared" ref="AI5:AJ10" si="12">AH5+5/1440</f>
        <v>0.7583333333333333</v>
      </c>
      <c r="AJ5" s="12">
        <f t="shared" si="12"/>
        <v>0.76180555555555551</v>
      </c>
      <c r="AK5" s="12">
        <f t="shared" ref="AK5:AL8" si="13">AJ5+40/1440</f>
        <v>0.7895833333333333</v>
      </c>
      <c r="AL5" s="12">
        <f t="shared" si="13"/>
        <v>0.81736111111111109</v>
      </c>
      <c r="AM5" s="12">
        <f t="shared" ref="AM5:AN7" si="14">AL5+5/1440</f>
        <v>0.8208333333333333</v>
      </c>
      <c r="AN5" s="12"/>
      <c r="AO5" s="12"/>
      <c r="AP5" s="12"/>
      <c r="AQ5" s="12"/>
      <c r="AR5" s="229"/>
      <c r="AS5" s="187">
        <v>14</v>
      </c>
      <c r="AT5" s="12">
        <f>(L5-D5)+(X5-N5)+(AM5-Z5)</f>
        <v>0.44791666666666657</v>
      </c>
      <c r="AU5" s="47">
        <f>HOUR(AT5)+MINUTE(AT5)/60</f>
        <v>10.75</v>
      </c>
      <c r="AV5" s="345">
        <f>AU5+0.38</f>
        <v>11.13</v>
      </c>
      <c r="AW5" s="230"/>
      <c r="AX5" s="333"/>
      <c r="AY5" s="333"/>
      <c r="AZ5" s="333"/>
      <c r="BA5" s="333"/>
      <c r="BB5" s="333"/>
      <c r="BC5" s="333"/>
      <c r="BD5" s="333"/>
      <c r="BE5" s="333"/>
      <c r="BF5" s="346"/>
      <c r="BG5" s="347"/>
      <c r="BH5" s="231"/>
      <c r="BI5" s="348"/>
      <c r="BJ5" s="349"/>
      <c r="BK5" s="349"/>
      <c r="BL5" s="349"/>
    </row>
    <row r="6" spans="1:64" s="350" customFormat="1">
      <c r="A6" s="185" t="s">
        <v>148</v>
      </c>
      <c r="B6" s="186">
        <v>15</v>
      </c>
      <c r="C6" s="251"/>
      <c r="D6" s="251">
        <f t="shared" ref="D6:D10" si="15">E6-40/1440</f>
        <v>0.27222222222222225</v>
      </c>
      <c r="E6" s="10">
        <f>E5+B6/1440</f>
        <v>0.30000000000000004</v>
      </c>
      <c r="F6" s="12">
        <f t="shared" ref="F6:F10" si="16">E6+40/1440</f>
        <v>0.32777777777777783</v>
      </c>
      <c r="G6" s="12">
        <f t="shared" ref="G6:H10" si="17">F6+5/1440</f>
        <v>0.33125000000000004</v>
      </c>
      <c r="H6" s="12">
        <f t="shared" si="17"/>
        <v>0.33472222222222225</v>
      </c>
      <c r="I6" s="12">
        <f t="shared" ref="I6:J10" si="18">H6+40/1440</f>
        <v>0.36250000000000004</v>
      </c>
      <c r="J6" s="12">
        <f t="shared" si="18"/>
        <v>0.39027777777777783</v>
      </c>
      <c r="K6" s="12">
        <f t="shared" si="0"/>
        <v>0.39375000000000004</v>
      </c>
      <c r="L6" s="12">
        <f t="shared" si="0"/>
        <v>0.39722222222222225</v>
      </c>
      <c r="M6" s="12">
        <f t="shared" si="1"/>
        <v>0.42500000000000004</v>
      </c>
      <c r="N6" s="12">
        <f t="shared" si="1"/>
        <v>0.45277777777777783</v>
      </c>
      <c r="O6" s="12">
        <f t="shared" si="2"/>
        <v>0.45625000000000004</v>
      </c>
      <c r="P6" s="13">
        <f t="shared" si="2"/>
        <v>0.45972222222222225</v>
      </c>
      <c r="Q6" s="13">
        <f t="shared" si="3"/>
        <v>0.48750000000000004</v>
      </c>
      <c r="R6" s="13">
        <f t="shared" si="3"/>
        <v>0.51527777777777783</v>
      </c>
      <c r="S6" s="12">
        <f t="shared" si="4"/>
        <v>0.51875000000000004</v>
      </c>
      <c r="T6" s="12">
        <f t="shared" si="4"/>
        <v>0.52222222222222225</v>
      </c>
      <c r="U6" s="12">
        <f t="shared" si="5"/>
        <v>0.55000000000000004</v>
      </c>
      <c r="V6" s="12">
        <f t="shared" si="5"/>
        <v>0.57777777777777783</v>
      </c>
      <c r="W6" s="12">
        <f t="shared" si="6"/>
        <v>0.58125000000000004</v>
      </c>
      <c r="X6" s="12">
        <f t="shared" si="6"/>
        <v>0.58472222222222225</v>
      </c>
      <c r="Y6" s="12">
        <f t="shared" si="7"/>
        <v>0.61250000000000004</v>
      </c>
      <c r="Z6" s="12">
        <f t="shared" si="7"/>
        <v>0.64027777777777783</v>
      </c>
      <c r="AA6" s="12">
        <f t="shared" si="8"/>
        <v>0.64375000000000004</v>
      </c>
      <c r="AB6" s="12">
        <f t="shared" si="8"/>
        <v>0.64722222222222225</v>
      </c>
      <c r="AC6" s="12">
        <f t="shared" si="9"/>
        <v>0.67500000000000004</v>
      </c>
      <c r="AD6" s="12">
        <f t="shared" si="9"/>
        <v>0.70277777777777783</v>
      </c>
      <c r="AE6" s="12">
        <f t="shared" si="10"/>
        <v>0.70625000000000004</v>
      </c>
      <c r="AF6" s="218">
        <f t="shared" si="10"/>
        <v>0.70972222222222225</v>
      </c>
      <c r="AG6" s="218">
        <f t="shared" si="11"/>
        <v>0.73750000000000004</v>
      </c>
      <c r="AH6" s="218">
        <f t="shared" si="11"/>
        <v>0.76527777777777783</v>
      </c>
      <c r="AI6" s="12">
        <f t="shared" si="12"/>
        <v>0.76875000000000004</v>
      </c>
      <c r="AJ6" s="13">
        <f t="shared" si="12"/>
        <v>0.77222222222222225</v>
      </c>
      <c r="AK6" s="13">
        <f t="shared" si="13"/>
        <v>0.8</v>
      </c>
      <c r="AL6" s="13">
        <f t="shared" si="13"/>
        <v>0.82777777777777783</v>
      </c>
      <c r="AM6" s="12">
        <f t="shared" si="14"/>
        <v>0.83125000000000004</v>
      </c>
      <c r="AN6" s="12">
        <f t="shared" si="14"/>
        <v>0.83472222222222225</v>
      </c>
      <c r="AO6" s="12">
        <f t="shared" ref="AO6:AP7" si="19">AN6+40/1440</f>
        <v>0.86250000000000004</v>
      </c>
      <c r="AP6" s="12">
        <f t="shared" si="19"/>
        <v>0.89027777777777783</v>
      </c>
      <c r="AQ6" s="12">
        <f t="shared" ref="AQ6:AQ7" si="20">AP6+5/1440</f>
        <v>0.89375000000000004</v>
      </c>
      <c r="AR6" s="229"/>
      <c r="AS6" s="187">
        <v>16</v>
      </c>
      <c r="AT6" s="12">
        <f>(P6-D6)+(AJ6-R6)+(AQ6-AL6)</f>
        <v>0.51041666666666663</v>
      </c>
      <c r="AU6" s="47">
        <f>HOUR(AT6)+MINUTE(AT6)/60</f>
        <v>12.25</v>
      </c>
      <c r="AV6" s="345">
        <f t="shared" ref="AV6:AV10" si="21">AU6+0.38</f>
        <v>12.63</v>
      </c>
      <c r="AW6" s="230"/>
      <c r="AX6" s="333"/>
      <c r="AY6" s="333"/>
      <c r="AZ6" s="333"/>
      <c r="BA6" s="333"/>
      <c r="BB6" s="333"/>
      <c r="BC6" s="333"/>
      <c r="BD6" s="333"/>
      <c r="BE6" s="333"/>
      <c r="BF6" s="346"/>
      <c r="BG6" s="347"/>
      <c r="BH6" s="231"/>
      <c r="BI6" s="348"/>
      <c r="BJ6" s="349"/>
      <c r="BK6" s="349"/>
      <c r="BL6" s="349"/>
    </row>
    <row r="7" spans="1:64" s="350" customFormat="1">
      <c r="A7" s="351" t="s">
        <v>160</v>
      </c>
      <c r="B7" s="186">
        <v>15</v>
      </c>
      <c r="C7" s="251">
        <f>D7-5/1440</f>
        <v>0.27916666666666673</v>
      </c>
      <c r="D7" s="251">
        <f t="shared" si="15"/>
        <v>0.28263888888888894</v>
      </c>
      <c r="E7" s="10">
        <f t="shared" ref="E7:E10" si="22">E6+B7/1440</f>
        <v>0.31041666666666673</v>
      </c>
      <c r="F7" s="12">
        <f t="shared" si="16"/>
        <v>0.33819444444444452</v>
      </c>
      <c r="G7" s="12">
        <f t="shared" si="17"/>
        <v>0.34166666666666673</v>
      </c>
      <c r="H7" s="12">
        <f t="shared" si="17"/>
        <v>0.34513888888888894</v>
      </c>
      <c r="I7" s="12">
        <f t="shared" si="18"/>
        <v>0.37291666666666673</v>
      </c>
      <c r="J7" s="12">
        <f t="shared" si="18"/>
        <v>0.40069444444444452</v>
      </c>
      <c r="K7" s="12">
        <f t="shared" si="0"/>
        <v>0.40416666666666673</v>
      </c>
      <c r="L7" s="13">
        <f t="shared" si="0"/>
        <v>0.40763888888888894</v>
      </c>
      <c r="M7" s="13">
        <f t="shared" si="1"/>
        <v>0.43541666666666673</v>
      </c>
      <c r="N7" s="13">
        <f t="shared" si="1"/>
        <v>0.46319444444444452</v>
      </c>
      <c r="O7" s="12">
        <f t="shared" si="2"/>
        <v>0.46666666666666673</v>
      </c>
      <c r="P7" s="12">
        <f t="shared" si="2"/>
        <v>0.47013888888888894</v>
      </c>
      <c r="Q7" s="12">
        <f t="shared" si="3"/>
        <v>0.49791666666666673</v>
      </c>
      <c r="R7" s="12">
        <f t="shared" si="3"/>
        <v>0.52569444444444446</v>
      </c>
      <c r="S7" s="218">
        <f t="shared" si="4"/>
        <v>0.52916666666666667</v>
      </c>
      <c r="T7" s="218">
        <f t="shared" si="4"/>
        <v>0.53263888888888888</v>
      </c>
      <c r="U7" s="218">
        <f t="shared" si="5"/>
        <v>0.56041666666666667</v>
      </c>
      <c r="V7" s="218">
        <f t="shared" si="5"/>
        <v>0.58819444444444446</v>
      </c>
      <c r="W7" s="218">
        <f t="shared" si="6"/>
        <v>0.59166666666666667</v>
      </c>
      <c r="X7" s="13">
        <f t="shared" si="6"/>
        <v>0.59513888888888888</v>
      </c>
      <c r="Y7" s="13">
        <f t="shared" si="7"/>
        <v>0.62291666666666667</v>
      </c>
      <c r="Z7" s="13">
        <f t="shared" si="7"/>
        <v>0.65069444444444446</v>
      </c>
      <c r="AA7" s="12">
        <f t="shared" si="8"/>
        <v>0.65416666666666667</v>
      </c>
      <c r="AB7" s="12">
        <f t="shared" si="8"/>
        <v>0.65763888888888888</v>
      </c>
      <c r="AC7" s="12">
        <f t="shared" si="9"/>
        <v>0.68541666666666667</v>
      </c>
      <c r="AD7" s="12">
        <f t="shared" si="9"/>
        <v>0.71319444444444446</v>
      </c>
      <c r="AE7" s="12">
        <f t="shared" si="10"/>
        <v>0.71666666666666667</v>
      </c>
      <c r="AF7" s="12">
        <f t="shared" si="10"/>
        <v>0.72013888888888888</v>
      </c>
      <c r="AG7" s="12">
        <f t="shared" si="11"/>
        <v>0.74791666666666667</v>
      </c>
      <c r="AH7" s="12">
        <f t="shared" si="11"/>
        <v>0.77569444444444446</v>
      </c>
      <c r="AI7" s="12">
        <f t="shared" si="12"/>
        <v>0.77916666666666667</v>
      </c>
      <c r="AJ7" s="12">
        <f t="shared" si="12"/>
        <v>0.78263888888888888</v>
      </c>
      <c r="AK7" s="12">
        <f t="shared" si="13"/>
        <v>0.81041666666666667</v>
      </c>
      <c r="AL7" s="12">
        <f t="shared" si="13"/>
        <v>0.83819444444444446</v>
      </c>
      <c r="AM7" s="12">
        <f t="shared" si="14"/>
        <v>0.84166666666666667</v>
      </c>
      <c r="AN7" s="232">
        <f t="shared" si="14"/>
        <v>0.84513888888888888</v>
      </c>
      <c r="AO7" s="232">
        <f t="shared" si="19"/>
        <v>0.87291666666666667</v>
      </c>
      <c r="AP7" s="232">
        <f t="shared" si="19"/>
        <v>0.90069444444444446</v>
      </c>
      <c r="AQ7" s="232">
        <f t="shared" si="20"/>
        <v>0.90416666666666667</v>
      </c>
      <c r="AR7" s="229"/>
      <c r="AS7" s="352">
        <v>16</v>
      </c>
      <c r="AT7" s="12">
        <f>(L7-C7)+(X7-N7)+(AQ7-Z7)</f>
        <v>0.51388888888888884</v>
      </c>
      <c r="AU7" s="47">
        <f t="shared" ref="AU7:AU10" si="23">HOUR(AT7)+MINUTE(AT7)/60</f>
        <v>12.333333333333334</v>
      </c>
      <c r="AV7" s="345">
        <f t="shared" si="21"/>
        <v>12.713333333333335</v>
      </c>
      <c r="AW7" s="230"/>
      <c r="AX7" s="333"/>
      <c r="AY7" s="333"/>
      <c r="AZ7" s="333"/>
      <c r="BA7" s="333"/>
      <c r="BB7" s="333"/>
      <c r="BC7" s="333"/>
      <c r="BD7" s="333"/>
      <c r="BE7" s="333"/>
      <c r="BF7" s="346"/>
      <c r="BG7" s="347"/>
      <c r="BH7" s="231"/>
      <c r="BI7" s="348"/>
      <c r="BJ7" s="349"/>
      <c r="BK7" s="349"/>
      <c r="BL7" s="349"/>
    </row>
    <row r="8" spans="1:64" s="359" customFormat="1">
      <c r="A8" s="351" t="s">
        <v>161</v>
      </c>
      <c r="B8" s="353">
        <v>15</v>
      </c>
      <c r="C8" s="354">
        <f t="shared" ref="C8:C10" si="24">D8-5/1440</f>
        <v>0.28958333333333341</v>
      </c>
      <c r="D8" s="354">
        <f t="shared" si="15"/>
        <v>0.29305555555555562</v>
      </c>
      <c r="E8" s="218">
        <f t="shared" si="22"/>
        <v>0.32083333333333341</v>
      </c>
      <c r="F8" s="218">
        <f t="shared" si="16"/>
        <v>0.3486111111111112</v>
      </c>
      <c r="G8" s="218">
        <f t="shared" si="17"/>
        <v>0.35208333333333341</v>
      </c>
      <c r="H8" s="218">
        <f t="shared" si="17"/>
        <v>0.35555555555555562</v>
      </c>
      <c r="I8" s="218">
        <f t="shared" si="18"/>
        <v>0.38333333333333341</v>
      </c>
      <c r="J8" s="218">
        <f t="shared" si="18"/>
        <v>0.4111111111111112</v>
      </c>
      <c r="K8" s="218">
        <f t="shared" si="0"/>
        <v>0.41458333333333341</v>
      </c>
      <c r="L8" s="218">
        <f t="shared" si="0"/>
        <v>0.41805555555555562</v>
      </c>
      <c r="M8" s="218">
        <f t="shared" si="1"/>
        <v>0.44583333333333341</v>
      </c>
      <c r="N8" s="218">
        <f t="shared" si="1"/>
        <v>0.4736111111111112</v>
      </c>
      <c r="O8" s="218">
        <f t="shared" si="2"/>
        <v>0.47708333333333341</v>
      </c>
      <c r="P8" s="218">
        <f t="shared" si="2"/>
        <v>0.48055555555555562</v>
      </c>
      <c r="Q8" s="218">
        <f t="shared" si="3"/>
        <v>0.50833333333333341</v>
      </c>
      <c r="R8" s="218">
        <f t="shared" si="3"/>
        <v>0.5361111111111112</v>
      </c>
      <c r="S8" s="13">
        <f t="shared" si="4"/>
        <v>0.53958333333333341</v>
      </c>
      <c r="T8" s="13">
        <f t="shared" si="4"/>
        <v>0.54305555555555562</v>
      </c>
      <c r="U8" s="13">
        <f t="shared" si="5"/>
        <v>0.57083333333333341</v>
      </c>
      <c r="V8" s="13">
        <f t="shared" si="5"/>
        <v>0.5986111111111112</v>
      </c>
      <c r="W8" s="13">
        <f t="shared" si="6"/>
        <v>0.60208333333333341</v>
      </c>
      <c r="X8" s="218">
        <f t="shared" si="6"/>
        <v>0.60555555555555562</v>
      </c>
      <c r="Y8" s="218">
        <f t="shared" si="7"/>
        <v>0.63333333333333341</v>
      </c>
      <c r="Z8" s="218">
        <f t="shared" si="7"/>
        <v>0.6611111111111112</v>
      </c>
      <c r="AA8" s="218">
        <f t="shared" si="8"/>
        <v>0.66458333333333341</v>
      </c>
      <c r="AB8" s="218">
        <f t="shared" si="8"/>
        <v>0.66805555555555562</v>
      </c>
      <c r="AC8" s="218">
        <f t="shared" si="9"/>
        <v>0.69583333333333341</v>
      </c>
      <c r="AD8" s="218">
        <f t="shared" si="9"/>
        <v>0.7236111111111112</v>
      </c>
      <c r="AE8" s="218">
        <f t="shared" si="10"/>
        <v>0.72708333333333341</v>
      </c>
      <c r="AF8" s="218">
        <f t="shared" si="10"/>
        <v>0.73055555555555562</v>
      </c>
      <c r="AG8" s="218">
        <f t="shared" si="11"/>
        <v>0.75833333333333341</v>
      </c>
      <c r="AH8" s="218">
        <f t="shared" si="11"/>
        <v>0.7861111111111112</v>
      </c>
      <c r="AI8" s="218">
        <f t="shared" si="12"/>
        <v>0.78958333333333341</v>
      </c>
      <c r="AJ8" s="218">
        <f t="shared" si="12"/>
        <v>0.79305555555555562</v>
      </c>
      <c r="AK8" s="218">
        <f t="shared" si="13"/>
        <v>0.82083333333333341</v>
      </c>
      <c r="AL8" s="218"/>
      <c r="AM8" s="218"/>
      <c r="AN8" s="247"/>
      <c r="AO8" s="247"/>
      <c r="AP8" s="247"/>
      <c r="AQ8" s="247"/>
      <c r="AR8" s="271"/>
      <c r="AS8" s="352">
        <v>15</v>
      </c>
      <c r="AT8" s="218">
        <f>(S8-C8)+(AK8-W8)</f>
        <v>0.46875</v>
      </c>
      <c r="AU8" s="272">
        <f t="shared" si="23"/>
        <v>11.25</v>
      </c>
      <c r="AV8" s="355">
        <f t="shared" si="21"/>
        <v>11.63</v>
      </c>
      <c r="AW8" s="230"/>
      <c r="AX8" s="338"/>
      <c r="AY8" s="338"/>
      <c r="AZ8" s="338"/>
      <c r="BA8" s="338"/>
      <c r="BB8" s="338"/>
      <c r="BC8" s="338"/>
      <c r="BD8" s="338"/>
      <c r="BE8" s="338"/>
      <c r="BF8" s="356"/>
      <c r="BG8" s="230"/>
      <c r="BH8" s="273"/>
      <c r="BI8" s="357"/>
      <c r="BJ8" s="358"/>
      <c r="BK8" s="358"/>
      <c r="BL8" s="358"/>
    </row>
    <row r="9" spans="1:64" s="350" customFormat="1">
      <c r="A9" s="185" t="s">
        <v>150</v>
      </c>
      <c r="B9" s="186">
        <v>15</v>
      </c>
      <c r="C9" s="251">
        <f t="shared" si="24"/>
        <v>0.3000000000000001</v>
      </c>
      <c r="D9" s="251">
        <f t="shared" si="15"/>
        <v>0.30347222222222231</v>
      </c>
      <c r="E9" s="10">
        <f t="shared" si="22"/>
        <v>0.3312500000000001</v>
      </c>
      <c r="F9" s="12">
        <f t="shared" si="16"/>
        <v>0.35902777777777789</v>
      </c>
      <c r="G9" s="12">
        <f t="shared" si="17"/>
        <v>0.3625000000000001</v>
      </c>
      <c r="H9" s="12">
        <f t="shared" si="17"/>
        <v>0.36597222222222231</v>
      </c>
      <c r="I9" s="12">
        <f t="shared" si="18"/>
        <v>0.3937500000000001</v>
      </c>
      <c r="J9" s="12">
        <f t="shared" si="18"/>
        <v>0.42152777777777789</v>
      </c>
      <c r="K9" s="12">
        <f t="shared" si="0"/>
        <v>0.4250000000000001</v>
      </c>
      <c r="L9" s="12">
        <f t="shared" si="0"/>
        <v>0.42847222222222231</v>
      </c>
      <c r="M9" s="12">
        <f t="shared" si="1"/>
        <v>0.4562500000000001</v>
      </c>
      <c r="N9" s="12">
        <f t="shared" si="1"/>
        <v>0.48402777777777789</v>
      </c>
      <c r="O9" s="12">
        <f t="shared" si="2"/>
        <v>0.4875000000000001</v>
      </c>
      <c r="P9" s="13">
        <f t="shared" si="2"/>
        <v>0.49097222222222231</v>
      </c>
      <c r="Q9" s="13">
        <f t="shared" si="3"/>
        <v>0.51875000000000004</v>
      </c>
      <c r="R9" s="13">
        <f t="shared" si="3"/>
        <v>0.54652777777777783</v>
      </c>
      <c r="S9" s="12">
        <f t="shared" si="4"/>
        <v>0.55000000000000004</v>
      </c>
      <c r="T9" s="12">
        <f t="shared" si="4"/>
        <v>0.55347222222222225</v>
      </c>
      <c r="U9" s="12">
        <f t="shared" si="5"/>
        <v>0.58125000000000004</v>
      </c>
      <c r="V9" s="12">
        <f t="shared" si="5"/>
        <v>0.60902777777777783</v>
      </c>
      <c r="W9" s="12">
        <f t="shared" si="6"/>
        <v>0.61250000000000004</v>
      </c>
      <c r="X9" s="12">
        <f t="shared" si="6"/>
        <v>0.61597222222222225</v>
      </c>
      <c r="Y9" s="12">
        <f t="shared" si="7"/>
        <v>0.64375000000000004</v>
      </c>
      <c r="Z9" s="12">
        <f t="shared" si="7"/>
        <v>0.67152777777777783</v>
      </c>
      <c r="AA9" s="12">
        <f t="shared" si="8"/>
        <v>0.67500000000000004</v>
      </c>
      <c r="AB9" s="13">
        <f t="shared" si="8"/>
        <v>0.67847222222222225</v>
      </c>
      <c r="AC9" s="13">
        <f t="shared" si="9"/>
        <v>0.70625000000000004</v>
      </c>
      <c r="AD9" s="13">
        <f t="shared" si="9"/>
        <v>0.73402777777777783</v>
      </c>
      <c r="AE9" s="12">
        <f t="shared" si="10"/>
        <v>0.73750000000000004</v>
      </c>
      <c r="AF9" s="12">
        <f t="shared" si="10"/>
        <v>0.74097222222222225</v>
      </c>
      <c r="AG9" s="12">
        <f t="shared" si="11"/>
        <v>0.76875000000000004</v>
      </c>
      <c r="AH9" s="12">
        <f t="shared" si="11"/>
        <v>0.79652777777777783</v>
      </c>
      <c r="AI9" s="12">
        <f t="shared" si="12"/>
        <v>0.8</v>
      </c>
      <c r="AJ9" s="12"/>
      <c r="AK9" s="12"/>
      <c r="AL9" s="12"/>
      <c r="AM9" s="12"/>
      <c r="AN9" s="233"/>
      <c r="AO9" s="233"/>
      <c r="AP9" s="233"/>
      <c r="AQ9" s="233"/>
      <c r="AR9" s="229"/>
      <c r="AS9" s="360">
        <v>12</v>
      </c>
      <c r="AT9" s="12">
        <f>(P9-C9)+(AB9-R9)+(AI9-AD9)</f>
        <v>0.38888888888888884</v>
      </c>
      <c r="AU9" s="47">
        <f t="shared" si="23"/>
        <v>9.3333333333333339</v>
      </c>
      <c r="AV9" s="345">
        <f t="shared" si="21"/>
        <v>9.7133333333333347</v>
      </c>
      <c r="AW9" s="230"/>
      <c r="AX9" s="333"/>
      <c r="AY9" s="333"/>
      <c r="AZ9" s="333"/>
      <c r="BA9" s="333"/>
      <c r="BB9" s="333"/>
      <c r="BC9" s="333"/>
      <c r="BD9" s="333"/>
      <c r="BE9" s="333"/>
      <c r="BF9" s="346"/>
      <c r="BG9" s="347"/>
      <c r="BH9" s="231"/>
      <c r="BI9" s="348"/>
      <c r="BJ9" s="349"/>
      <c r="BK9" s="349"/>
      <c r="BL9" s="349"/>
    </row>
    <row r="10" spans="1:64" s="350" customFormat="1" ht="16.5" thickBot="1">
      <c r="A10" s="191" t="s">
        <v>151</v>
      </c>
      <c r="B10" s="192">
        <v>15</v>
      </c>
      <c r="C10" s="361">
        <f t="shared" si="24"/>
        <v>0.31041666666666679</v>
      </c>
      <c r="D10" s="361">
        <f t="shared" si="15"/>
        <v>0.31388888888888899</v>
      </c>
      <c r="E10" s="18">
        <f t="shared" si="22"/>
        <v>0.34166666666666679</v>
      </c>
      <c r="F10" s="21">
        <f t="shared" si="16"/>
        <v>0.36944444444444458</v>
      </c>
      <c r="G10" s="21">
        <f t="shared" si="17"/>
        <v>0.37291666666666679</v>
      </c>
      <c r="H10" s="21">
        <f t="shared" si="17"/>
        <v>0.37638888888888899</v>
      </c>
      <c r="I10" s="21">
        <f t="shared" si="18"/>
        <v>0.40416666666666679</v>
      </c>
      <c r="J10" s="21">
        <f t="shared" si="18"/>
        <v>0.43194444444444458</v>
      </c>
      <c r="K10" s="21">
        <f t="shared" si="0"/>
        <v>0.43541666666666679</v>
      </c>
      <c r="L10" s="20">
        <f t="shared" si="0"/>
        <v>0.43888888888888899</v>
      </c>
      <c r="M10" s="20">
        <f t="shared" si="1"/>
        <v>0.46666666666666679</v>
      </c>
      <c r="N10" s="20">
        <f t="shared" si="1"/>
        <v>0.49444444444444458</v>
      </c>
      <c r="O10" s="21">
        <f t="shared" si="2"/>
        <v>0.49791666666666679</v>
      </c>
      <c r="P10" s="21">
        <f t="shared" si="2"/>
        <v>0.50138888888888899</v>
      </c>
      <c r="Q10" s="21">
        <f t="shared" si="3"/>
        <v>0.52916666666666679</v>
      </c>
      <c r="R10" s="21">
        <f t="shared" si="3"/>
        <v>0.55694444444444458</v>
      </c>
      <c r="S10" s="21">
        <f t="shared" si="4"/>
        <v>0.56041666666666679</v>
      </c>
      <c r="T10" s="21">
        <f t="shared" si="4"/>
        <v>0.56388888888888899</v>
      </c>
      <c r="U10" s="21">
        <f t="shared" si="5"/>
        <v>0.59166666666666679</v>
      </c>
      <c r="V10" s="21">
        <f t="shared" si="5"/>
        <v>0.61944444444444458</v>
      </c>
      <c r="W10" s="21">
        <f t="shared" si="6"/>
        <v>0.62291666666666679</v>
      </c>
      <c r="X10" s="20">
        <f t="shared" si="6"/>
        <v>0.62638888888888899</v>
      </c>
      <c r="Y10" s="20">
        <f t="shared" si="7"/>
        <v>0.65416666666666679</v>
      </c>
      <c r="Z10" s="20">
        <f t="shared" si="7"/>
        <v>0.68194444444444458</v>
      </c>
      <c r="AA10" s="21">
        <f t="shared" si="8"/>
        <v>0.68541666666666679</v>
      </c>
      <c r="AB10" s="21">
        <f t="shared" si="8"/>
        <v>0.68888888888888899</v>
      </c>
      <c r="AC10" s="21">
        <f t="shared" si="9"/>
        <v>0.71666666666666679</v>
      </c>
      <c r="AD10" s="21">
        <f t="shared" si="9"/>
        <v>0.74444444444444458</v>
      </c>
      <c r="AE10" s="21">
        <f t="shared" si="10"/>
        <v>0.74791666666666679</v>
      </c>
      <c r="AF10" s="21">
        <f t="shared" si="10"/>
        <v>0.75138888888888899</v>
      </c>
      <c r="AG10" s="21">
        <f t="shared" si="11"/>
        <v>0.77916666666666679</v>
      </c>
      <c r="AH10" s="21">
        <f t="shared" si="11"/>
        <v>0.80694444444444458</v>
      </c>
      <c r="AI10" s="21">
        <f t="shared" si="12"/>
        <v>0.81041666666666679</v>
      </c>
      <c r="AJ10" s="21">
        <f t="shared" si="12"/>
        <v>0.81388888888888899</v>
      </c>
      <c r="AK10" s="21">
        <f t="shared" ref="AK10:AL10" si="25">AJ10+40/1440</f>
        <v>0.84166666666666679</v>
      </c>
      <c r="AL10" s="21">
        <f t="shared" si="25"/>
        <v>0.86944444444444458</v>
      </c>
      <c r="AM10" s="21">
        <f t="shared" ref="AM10:AN10" si="26">AL10+5/1440</f>
        <v>0.87291666666666679</v>
      </c>
      <c r="AN10" s="236">
        <f t="shared" si="26"/>
        <v>0.87638888888888899</v>
      </c>
      <c r="AO10" s="236">
        <f t="shared" ref="AO10:AP10" si="27">AN10+40/1440</f>
        <v>0.90416666666666679</v>
      </c>
      <c r="AP10" s="236">
        <f t="shared" si="27"/>
        <v>0.93194444444444458</v>
      </c>
      <c r="AQ10" s="236">
        <f t="shared" ref="AQ10" si="28">AP10+5/1440</f>
        <v>0.93541666666666679</v>
      </c>
      <c r="AR10" s="234"/>
      <c r="AS10" s="194">
        <v>16</v>
      </c>
      <c r="AT10" s="21">
        <f>(L10-C10)+(X10-N10)+(AQ10-Z10)</f>
        <v>0.51388888888888884</v>
      </c>
      <c r="AU10" s="235">
        <f t="shared" si="23"/>
        <v>12.333333333333334</v>
      </c>
      <c r="AV10" s="362">
        <f t="shared" si="21"/>
        <v>12.713333333333335</v>
      </c>
      <c r="AW10" s="230"/>
      <c r="AX10" s="333"/>
      <c r="AY10" s="333"/>
      <c r="AZ10" s="333"/>
      <c r="BA10" s="333"/>
      <c r="BB10" s="333"/>
      <c r="BC10" s="333"/>
      <c r="BD10" s="333"/>
      <c r="BE10" s="333"/>
      <c r="BF10" s="346"/>
      <c r="BG10" s="347"/>
      <c r="BH10" s="231"/>
      <c r="BI10" s="348"/>
      <c r="BJ10" s="349"/>
      <c r="BK10" s="349"/>
      <c r="BL10" s="349"/>
    </row>
    <row r="11" spans="1:64">
      <c r="B11" s="196">
        <f>SUM(B5:B10)</f>
        <v>90</v>
      </c>
      <c r="C11" s="196"/>
      <c r="D11" s="196"/>
      <c r="AR11" s="177" t="s">
        <v>19</v>
      </c>
      <c r="AS11" s="363">
        <f>SUM(AS5:AS10)</f>
        <v>89</v>
      </c>
      <c r="AT11" s="363"/>
      <c r="AU11" s="364">
        <f>SUM(AU5:AU10)</f>
        <v>68.25</v>
      </c>
      <c r="AV11" s="365">
        <f>SUM(AV5:AV10)</f>
        <v>70.530000000000015</v>
      </c>
      <c r="AW11" s="330"/>
      <c r="AX11" s="333"/>
      <c r="AY11" s="333"/>
      <c r="AZ11" s="333"/>
      <c r="BA11" s="333"/>
      <c r="BB11" s="333"/>
      <c r="BC11" s="333"/>
      <c r="BD11" s="333"/>
      <c r="BE11" s="333"/>
      <c r="BF11" s="214"/>
      <c r="BG11" s="214"/>
      <c r="BH11" s="366"/>
      <c r="BI11" s="366"/>
      <c r="BJ11" s="330"/>
      <c r="BK11" s="330"/>
      <c r="BL11" s="330"/>
    </row>
    <row r="12" spans="1:64">
      <c r="AR12" s="178" t="s">
        <v>20</v>
      </c>
      <c r="AS12" s="186">
        <f>AS4+AS5+AS7+AS8+AS10</f>
        <v>61</v>
      </c>
      <c r="AT12" s="190"/>
      <c r="AU12" s="367">
        <f>AU11-AU8</f>
        <v>57</v>
      </c>
      <c r="AV12" s="190"/>
      <c r="AW12" s="330"/>
      <c r="AX12" s="333"/>
      <c r="AY12" s="333"/>
      <c r="AZ12" s="333"/>
      <c r="BA12" s="333"/>
      <c r="BB12" s="333"/>
      <c r="BC12" s="333"/>
      <c r="BD12" s="333"/>
      <c r="BE12" s="333"/>
      <c r="BF12" s="330"/>
      <c r="BG12" s="330"/>
      <c r="BH12" s="330"/>
      <c r="BI12" s="330"/>
      <c r="BJ12" s="330"/>
      <c r="BK12" s="330"/>
      <c r="BL12" s="330"/>
    </row>
    <row r="13" spans="1:64">
      <c r="AX13" s="333"/>
      <c r="AY13" s="333"/>
      <c r="AZ13" s="333"/>
      <c r="BA13" s="333"/>
      <c r="BB13" s="333"/>
      <c r="BC13" s="333"/>
      <c r="BD13" s="333"/>
      <c r="BE13" s="333"/>
    </row>
    <row r="14" spans="1:64">
      <c r="N14" s="178" t="s">
        <v>18</v>
      </c>
      <c r="V14" s="328" t="s">
        <v>152</v>
      </c>
      <c r="AA14" s="178"/>
      <c r="AB14" s="178"/>
      <c r="AC14" s="178" t="s">
        <v>145</v>
      </c>
      <c r="AE14" s="368" t="s">
        <v>21</v>
      </c>
      <c r="AF14" s="328"/>
      <c r="AH14" s="329" t="s">
        <v>159</v>
      </c>
      <c r="AW14" s="330"/>
      <c r="AX14" s="333"/>
      <c r="AY14" s="333"/>
      <c r="AZ14" s="333"/>
      <c r="BA14" s="333"/>
      <c r="BB14" s="333"/>
      <c r="BC14" s="333"/>
      <c r="BD14" s="333"/>
      <c r="BE14" s="333"/>
      <c r="BF14" s="330"/>
      <c r="BG14" s="330"/>
      <c r="BH14" s="330"/>
      <c r="BI14" s="330"/>
      <c r="BJ14" s="330"/>
      <c r="BK14" s="330"/>
    </row>
    <row r="15" spans="1:64" ht="16.5" thickBot="1">
      <c r="M15" s="177" t="s">
        <v>144</v>
      </c>
      <c r="Q15" s="177" t="s">
        <v>153</v>
      </c>
      <c r="V15" s="331" t="s">
        <v>146</v>
      </c>
      <c r="W15" s="332">
        <f>26.7/(90/60)</f>
        <v>17.8</v>
      </c>
      <c r="AW15" s="330"/>
      <c r="AX15" s="333"/>
      <c r="AY15" s="333"/>
      <c r="AZ15" s="333"/>
      <c r="BA15" s="333"/>
      <c r="BB15" s="333"/>
      <c r="BC15" s="333"/>
      <c r="BD15" s="333"/>
      <c r="BE15" s="333"/>
      <c r="BF15" s="330"/>
      <c r="BG15" s="330"/>
      <c r="BH15" s="330"/>
      <c r="BI15" s="330"/>
      <c r="BJ15" s="330"/>
      <c r="BK15" s="330"/>
      <c r="BL15" s="330"/>
    </row>
    <row r="16" spans="1:64" ht="15" customHeight="1">
      <c r="A16" s="334" t="s">
        <v>5</v>
      </c>
      <c r="B16" s="335" t="s">
        <v>6</v>
      </c>
      <c r="C16" s="336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281" t="s">
        <v>7</v>
      </c>
      <c r="AT16" s="283" t="s">
        <v>8</v>
      </c>
      <c r="AU16" s="284"/>
      <c r="AV16" s="274" t="s">
        <v>9</v>
      </c>
      <c r="AW16" s="338"/>
      <c r="AX16" s="333"/>
      <c r="AY16" s="333"/>
      <c r="AZ16" s="333"/>
      <c r="BA16" s="333"/>
      <c r="BB16" s="333"/>
      <c r="BC16" s="333"/>
      <c r="BD16" s="333"/>
      <c r="BE16" s="333"/>
      <c r="BF16" s="339"/>
      <c r="BG16" s="340"/>
      <c r="BH16" s="340"/>
      <c r="BI16" s="340"/>
      <c r="BJ16" s="330"/>
      <c r="BK16" s="330"/>
      <c r="BL16" s="330"/>
    </row>
    <row r="17" spans="1:64">
      <c r="A17" s="341"/>
      <c r="B17" s="342"/>
      <c r="C17" s="343" t="s">
        <v>67</v>
      </c>
      <c r="D17" s="227" t="s">
        <v>10</v>
      </c>
      <c r="E17" s="181" t="s">
        <v>11</v>
      </c>
      <c r="F17" s="227" t="s">
        <v>10</v>
      </c>
      <c r="G17" s="343" t="s">
        <v>67</v>
      </c>
      <c r="H17" s="227" t="s">
        <v>10</v>
      </c>
      <c r="I17" s="181" t="s">
        <v>11</v>
      </c>
      <c r="J17" s="227" t="s">
        <v>10</v>
      </c>
      <c r="K17" s="343" t="s">
        <v>67</v>
      </c>
      <c r="L17" s="227" t="s">
        <v>10</v>
      </c>
      <c r="M17" s="181" t="s">
        <v>11</v>
      </c>
      <c r="N17" s="227" t="s">
        <v>10</v>
      </c>
      <c r="O17" s="343" t="s">
        <v>67</v>
      </c>
      <c r="P17" s="227" t="s">
        <v>10</v>
      </c>
      <c r="Q17" s="181" t="s">
        <v>11</v>
      </c>
      <c r="R17" s="227" t="s">
        <v>10</v>
      </c>
      <c r="S17" s="343" t="s">
        <v>67</v>
      </c>
      <c r="T17" s="227" t="s">
        <v>10</v>
      </c>
      <c r="U17" s="181" t="s">
        <v>11</v>
      </c>
      <c r="V17" s="227" t="s">
        <v>10</v>
      </c>
      <c r="W17" s="343" t="s">
        <v>67</v>
      </c>
      <c r="X17" s="227" t="s">
        <v>10</v>
      </c>
      <c r="Y17" s="181" t="s">
        <v>11</v>
      </c>
      <c r="Z17" s="227" t="s">
        <v>10</v>
      </c>
      <c r="AA17" s="343" t="s">
        <v>67</v>
      </c>
      <c r="AB17" s="227" t="s">
        <v>10</v>
      </c>
      <c r="AC17" s="181" t="s">
        <v>11</v>
      </c>
      <c r="AD17" s="227" t="s">
        <v>10</v>
      </c>
      <c r="AE17" s="343" t="s">
        <v>67</v>
      </c>
      <c r="AF17" s="227" t="s">
        <v>10</v>
      </c>
      <c r="AG17" s="181" t="s">
        <v>11</v>
      </c>
      <c r="AH17" s="227" t="s">
        <v>10</v>
      </c>
      <c r="AI17" s="343" t="s">
        <v>67</v>
      </c>
      <c r="AJ17" s="227" t="s">
        <v>10</v>
      </c>
      <c r="AK17" s="181" t="s">
        <v>11</v>
      </c>
      <c r="AL17" s="227" t="s">
        <v>10</v>
      </c>
      <c r="AM17" s="343" t="s">
        <v>67</v>
      </c>
      <c r="AN17" s="227" t="s">
        <v>10</v>
      </c>
      <c r="AO17" s="181" t="s">
        <v>11</v>
      </c>
      <c r="AP17" s="227" t="s">
        <v>10</v>
      </c>
      <c r="AQ17" s="343" t="s">
        <v>67</v>
      </c>
      <c r="AR17" s="228" t="s">
        <v>10</v>
      </c>
      <c r="AS17" s="282"/>
      <c r="AT17" s="183"/>
      <c r="AU17" s="184"/>
      <c r="AV17" s="275"/>
      <c r="AW17" s="344"/>
      <c r="AX17" s="333"/>
      <c r="AY17" s="333"/>
      <c r="AZ17" s="333"/>
      <c r="BA17" s="333"/>
      <c r="BB17" s="333"/>
      <c r="BC17" s="333"/>
      <c r="BD17" s="333"/>
      <c r="BE17" s="333"/>
      <c r="BF17" s="339"/>
      <c r="BG17" s="340"/>
      <c r="BH17" s="340"/>
      <c r="BI17" s="340"/>
      <c r="BJ17" s="330"/>
      <c r="BK17" s="330"/>
      <c r="BL17" s="330"/>
    </row>
    <row r="18" spans="1:64" s="350" customFormat="1">
      <c r="A18" s="185" t="s">
        <v>147</v>
      </c>
      <c r="B18" s="186">
        <v>23</v>
      </c>
      <c r="C18" s="251"/>
      <c r="D18" s="251">
        <f>E18-40/1440</f>
        <v>0.2673611111111111</v>
      </c>
      <c r="E18" s="71">
        <v>0.2951388888888889</v>
      </c>
      <c r="F18" s="12">
        <f>E18+40/1440</f>
        <v>0.32291666666666669</v>
      </c>
      <c r="G18" s="12">
        <f>F18+5/1440</f>
        <v>0.3263888888888889</v>
      </c>
      <c r="H18" s="12">
        <f>G18+5/1440</f>
        <v>0.3298611111111111</v>
      </c>
      <c r="I18" s="12">
        <f>H18+40/1440</f>
        <v>0.3576388888888889</v>
      </c>
      <c r="J18" s="218">
        <f>I18+40/1440</f>
        <v>0.38541666666666669</v>
      </c>
      <c r="K18" s="218">
        <f t="shared" ref="K18:L21" si="29">J18+5/1440</f>
        <v>0.3888888888888889</v>
      </c>
      <c r="L18" s="13">
        <f t="shared" si="29"/>
        <v>0.3923611111111111</v>
      </c>
      <c r="M18" s="13">
        <f t="shared" ref="M18:N21" si="30">L18+40/1440</f>
        <v>0.4201388888888889</v>
      </c>
      <c r="N18" s="13">
        <f t="shared" si="30"/>
        <v>0.44791666666666669</v>
      </c>
      <c r="O18" s="12">
        <f t="shared" ref="O18:P21" si="31">N18+5/1440</f>
        <v>0.4513888888888889</v>
      </c>
      <c r="P18" s="12">
        <f t="shared" si="31"/>
        <v>0.4548611111111111</v>
      </c>
      <c r="Q18" s="12">
        <f t="shared" ref="Q18:R21" si="32">P18+40/1440</f>
        <v>0.4826388888888889</v>
      </c>
      <c r="R18" s="12">
        <f t="shared" si="32"/>
        <v>0.51041666666666663</v>
      </c>
      <c r="S18" s="12">
        <f t="shared" ref="S18:T21" si="33">R18+5/1440</f>
        <v>0.51388888888888884</v>
      </c>
      <c r="T18" s="12">
        <f t="shared" si="33"/>
        <v>0.51736111111111105</v>
      </c>
      <c r="U18" s="12">
        <f t="shared" ref="U18:V21" si="34">T18+40/1440</f>
        <v>0.54513888888888884</v>
      </c>
      <c r="V18" s="12">
        <f t="shared" si="34"/>
        <v>0.57291666666666663</v>
      </c>
      <c r="W18" s="12">
        <f t="shared" ref="W18:X21" si="35">V18+5/1440</f>
        <v>0.57638888888888884</v>
      </c>
      <c r="X18" s="13">
        <f t="shared" si="35"/>
        <v>0.57986111111111105</v>
      </c>
      <c r="Y18" s="13">
        <f t="shared" ref="Y18:Z21" si="36">X18+40/1440</f>
        <v>0.60763888888888884</v>
      </c>
      <c r="Z18" s="13">
        <f t="shared" si="36"/>
        <v>0.63541666666666663</v>
      </c>
      <c r="AA18" s="12">
        <f t="shared" ref="AA18:AB21" si="37">Z18+5/1440</f>
        <v>0.63888888888888884</v>
      </c>
      <c r="AB18" s="12">
        <f t="shared" si="37"/>
        <v>0.64236111111111105</v>
      </c>
      <c r="AC18" s="12">
        <f t="shared" ref="AC18:AD21" si="38">AB18+40/1440</f>
        <v>0.67013888888888884</v>
      </c>
      <c r="AD18" s="12">
        <f t="shared" si="38"/>
        <v>0.69791666666666663</v>
      </c>
      <c r="AE18" s="12">
        <f t="shared" ref="AE18:AF21" si="39">AD18+5/1440</f>
        <v>0.70138888888888884</v>
      </c>
      <c r="AF18" s="12">
        <f t="shared" si="39"/>
        <v>0.70486111111111105</v>
      </c>
      <c r="AG18" s="12">
        <f t="shared" ref="AG18:AH21" si="40">AF18+40/1440</f>
        <v>0.73263888888888884</v>
      </c>
      <c r="AH18" s="12">
        <f t="shared" si="40"/>
        <v>0.76041666666666663</v>
      </c>
      <c r="AI18" s="12">
        <f t="shared" ref="AI18:AJ21" si="41">AH18+5/1440</f>
        <v>0.76388888888888884</v>
      </c>
      <c r="AJ18" s="12">
        <f t="shared" si="41"/>
        <v>0.76736111111111105</v>
      </c>
      <c r="AK18" s="12">
        <f t="shared" ref="AK18:AL21" si="42">AJ18+40/1440</f>
        <v>0.79513888888888884</v>
      </c>
      <c r="AL18" s="12">
        <f t="shared" si="42"/>
        <v>0.82291666666666663</v>
      </c>
      <c r="AM18" s="12">
        <f t="shared" ref="AM18:AN19" si="43">AL18+5/1440</f>
        <v>0.82638888888888884</v>
      </c>
      <c r="AN18" s="12"/>
      <c r="AO18" s="12"/>
      <c r="AP18" s="12"/>
      <c r="AQ18" s="12"/>
      <c r="AR18" s="229"/>
      <c r="AS18" s="187">
        <v>14</v>
      </c>
      <c r="AT18" s="12">
        <f>(L18-D18)+(X18-N18)+(AM18-Z18)</f>
        <v>0.44791666666666657</v>
      </c>
      <c r="AU18" s="47">
        <f>HOUR(AT18)+MINUTE(AT18)/60</f>
        <v>10.75</v>
      </c>
      <c r="AV18" s="345">
        <f>AU18+0.38</f>
        <v>11.13</v>
      </c>
      <c r="AW18" s="230"/>
      <c r="AX18" s="333"/>
      <c r="AY18" s="333"/>
      <c r="AZ18" s="333"/>
      <c r="BA18" s="333"/>
      <c r="BB18" s="333"/>
      <c r="BC18" s="333"/>
      <c r="BD18" s="333"/>
      <c r="BE18" s="333"/>
      <c r="BF18" s="346"/>
      <c r="BG18" s="347"/>
      <c r="BH18" s="231"/>
      <c r="BI18" s="348"/>
      <c r="BJ18" s="349"/>
      <c r="BK18" s="349"/>
      <c r="BL18" s="349"/>
    </row>
    <row r="19" spans="1:64" s="350" customFormat="1">
      <c r="A19" s="185" t="s">
        <v>148</v>
      </c>
      <c r="B19" s="186">
        <v>22</v>
      </c>
      <c r="C19" s="251"/>
      <c r="D19" s="251">
        <f t="shared" ref="D19:D21" si="44">E19-40/1440</f>
        <v>0.28263888888888888</v>
      </c>
      <c r="E19" s="10">
        <f>E18+B19/1440</f>
        <v>0.31041666666666667</v>
      </c>
      <c r="F19" s="12">
        <f t="shared" ref="F19:F21" si="45">E19+40/1440</f>
        <v>0.33819444444444446</v>
      </c>
      <c r="G19" s="12">
        <f t="shared" ref="G19:H21" si="46">F19+5/1440</f>
        <v>0.34166666666666667</v>
      </c>
      <c r="H19" s="12">
        <f t="shared" si="46"/>
        <v>0.34513888888888888</v>
      </c>
      <c r="I19" s="12">
        <f t="shared" ref="I19:J21" si="47">H19+40/1440</f>
        <v>0.37291666666666667</v>
      </c>
      <c r="J19" s="12">
        <f t="shared" si="47"/>
        <v>0.40069444444444446</v>
      </c>
      <c r="K19" s="12">
        <f t="shared" si="29"/>
        <v>0.40416666666666667</v>
      </c>
      <c r="L19" s="12">
        <f t="shared" si="29"/>
        <v>0.40763888888888888</v>
      </c>
      <c r="M19" s="12">
        <f t="shared" si="30"/>
        <v>0.43541666666666667</v>
      </c>
      <c r="N19" s="12">
        <f t="shared" si="30"/>
        <v>0.46319444444444446</v>
      </c>
      <c r="O19" s="12">
        <f t="shared" si="31"/>
        <v>0.46666666666666667</v>
      </c>
      <c r="P19" s="13">
        <f t="shared" si="31"/>
        <v>0.47013888888888888</v>
      </c>
      <c r="Q19" s="13">
        <f t="shared" si="32"/>
        <v>0.49791666666666667</v>
      </c>
      <c r="R19" s="13">
        <f t="shared" si="32"/>
        <v>0.52569444444444446</v>
      </c>
      <c r="S19" s="12">
        <f t="shared" si="33"/>
        <v>0.52916666666666667</v>
      </c>
      <c r="T19" s="12">
        <f t="shared" si="33"/>
        <v>0.53263888888888888</v>
      </c>
      <c r="U19" s="12">
        <f t="shared" si="34"/>
        <v>0.56041666666666667</v>
      </c>
      <c r="V19" s="12">
        <f t="shared" si="34"/>
        <v>0.58819444444444446</v>
      </c>
      <c r="W19" s="12">
        <f t="shared" si="35"/>
        <v>0.59166666666666667</v>
      </c>
      <c r="X19" s="12">
        <f t="shared" si="35"/>
        <v>0.59513888888888888</v>
      </c>
      <c r="Y19" s="12">
        <f t="shared" si="36"/>
        <v>0.62291666666666667</v>
      </c>
      <c r="Z19" s="12">
        <f t="shared" si="36"/>
        <v>0.65069444444444446</v>
      </c>
      <c r="AA19" s="12">
        <f t="shared" si="37"/>
        <v>0.65416666666666667</v>
      </c>
      <c r="AB19" s="12">
        <f t="shared" si="37"/>
        <v>0.65763888888888888</v>
      </c>
      <c r="AC19" s="12">
        <f t="shared" si="38"/>
        <v>0.68541666666666667</v>
      </c>
      <c r="AD19" s="12">
        <f t="shared" si="38"/>
        <v>0.71319444444444446</v>
      </c>
      <c r="AE19" s="12">
        <f t="shared" si="39"/>
        <v>0.71666666666666667</v>
      </c>
      <c r="AF19" s="13">
        <f t="shared" si="39"/>
        <v>0.72013888888888888</v>
      </c>
      <c r="AG19" s="13">
        <f t="shared" si="40"/>
        <v>0.74791666666666667</v>
      </c>
      <c r="AH19" s="13">
        <f t="shared" si="40"/>
        <v>0.77569444444444446</v>
      </c>
      <c r="AI19" s="12">
        <f t="shared" si="41"/>
        <v>0.77916666666666667</v>
      </c>
      <c r="AJ19" s="12">
        <f t="shared" si="41"/>
        <v>0.78263888888888888</v>
      </c>
      <c r="AK19" s="12">
        <f t="shared" si="42"/>
        <v>0.81041666666666667</v>
      </c>
      <c r="AL19" s="12">
        <f t="shared" si="42"/>
        <v>0.83819444444444446</v>
      </c>
      <c r="AM19" s="12">
        <f t="shared" si="43"/>
        <v>0.84166666666666667</v>
      </c>
      <c r="AN19" s="12">
        <f t="shared" si="43"/>
        <v>0.84513888888888888</v>
      </c>
      <c r="AO19" s="12">
        <f t="shared" ref="AO19:AP19" si="48">AN19+40/1440</f>
        <v>0.87291666666666667</v>
      </c>
      <c r="AP19" s="12">
        <f t="shared" si="48"/>
        <v>0.90069444444444446</v>
      </c>
      <c r="AQ19" s="12">
        <f t="shared" ref="AQ19" si="49">AP19+5/1440</f>
        <v>0.90416666666666667</v>
      </c>
      <c r="AR19" s="229"/>
      <c r="AS19" s="187">
        <v>16</v>
      </c>
      <c r="AT19" s="12">
        <f>(P19-D19)+(AF19-R19)+(AQ19-AH19)</f>
        <v>0.51041666666666663</v>
      </c>
      <c r="AU19" s="47">
        <f>HOUR(AT19)+MINUTE(AT19)/60</f>
        <v>12.25</v>
      </c>
      <c r="AV19" s="345">
        <f t="shared" ref="AV19:AV21" si="50">AU19+0.38</f>
        <v>12.63</v>
      </c>
      <c r="AW19" s="230"/>
      <c r="AX19" s="333"/>
      <c r="AY19" s="333"/>
      <c r="AZ19" s="333"/>
      <c r="BA19" s="333"/>
      <c r="BB19" s="333"/>
      <c r="BC19" s="333"/>
      <c r="BD19" s="333"/>
      <c r="BE19" s="333"/>
      <c r="BF19" s="346"/>
      <c r="BG19" s="347"/>
      <c r="BH19" s="231"/>
      <c r="BI19" s="348"/>
      <c r="BJ19" s="349"/>
      <c r="BK19" s="349"/>
      <c r="BL19" s="349"/>
    </row>
    <row r="20" spans="1:64" s="350" customFormat="1">
      <c r="A20" s="351" t="s">
        <v>155</v>
      </c>
      <c r="B20" s="186">
        <v>23</v>
      </c>
      <c r="C20" s="251">
        <f>D20-5/1440</f>
        <v>0.2951388888888889</v>
      </c>
      <c r="D20" s="251">
        <f t="shared" si="44"/>
        <v>0.2986111111111111</v>
      </c>
      <c r="E20" s="10">
        <f t="shared" ref="E20:E21" si="51">E19+B20/1440</f>
        <v>0.3263888888888889</v>
      </c>
      <c r="F20" s="12">
        <f t="shared" si="45"/>
        <v>0.35416666666666669</v>
      </c>
      <c r="G20" s="12">
        <f t="shared" si="46"/>
        <v>0.3576388888888889</v>
      </c>
      <c r="H20" s="12">
        <f t="shared" si="46"/>
        <v>0.3611111111111111</v>
      </c>
      <c r="I20" s="12">
        <f t="shared" si="47"/>
        <v>0.3888888888888889</v>
      </c>
      <c r="J20" s="12">
        <f t="shared" si="47"/>
        <v>0.41666666666666669</v>
      </c>
      <c r="K20" s="12">
        <f t="shared" si="29"/>
        <v>0.4201388888888889</v>
      </c>
      <c r="L20" s="12">
        <f t="shared" si="29"/>
        <v>0.4236111111111111</v>
      </c>
      <c r="M20" s="12">
        <f t="shared" si="30"/>
        <v>0.4513888888888889</v>
      </c>
      <c r="N20" s="12">
        <f t="shared" si="30"/>
        <v>0.47916666666666669</v>
      </c>
      <c r="O20" s="12">
        <f t="shared" si="31"/>
        <v>0.4826388888888889</v>
      </c>
      <c r="P20" s="12">
        <f t="shared" si="31"/>
        <v>0.4861111111111111</v>
      </c>
      <c r="Q20" s="12">
        <f t="shared" si="32"/>
        <v>0.51388888888888884</v>
      </c>
      <c r="R20" s="12">
        <f t="shared" si="32"/>
        <v>0.54166666666666663</v>
      </c>
      <c r="S20" s="13">
        <f t="shared" si="33"/>
        <v>0.54513888888888884</v>
      </c>
      <c r="T20" s="13">
        <f t="shared" si="33"/>
        <v>0.54861111111111105</v>
      </c>
      <c r="U20" s="13">
        <f t="shared" si="34"/>
        <v>0.57638888888888884</v>
      </c>
      <c r="V20" s="13">
        <f t="shared" si="34"/>
        <v>0.60416666666666663</v>
      </c>
      <c r="W20" s="13">
        <f t="shared" si="35"/>
        <v>0.60763888888888884</v>
      </c>
      <c r="X20" s="12">
        <f t="shared" si="35"/>
        <v>0.61111111111111105</v>
      </c>
      <c r="Y20" s="12">
        <f t="shared" si="36"/>
        <v>0.63888888888888884</v>
      </c>
      <c r="Z20" s="12">
        <f t="shared" si="36"/>
        <v>0.66666666666666663</v>
      </c>
      <c r="AA20" s="12">
        <f t="shared" si="37"/>
        <v>0.67013888888888884</v>
      </c>
      <c r="AB20" s="12">
        <f t="shared" si="37"/>
        <v>0.67361111111111105</v>
      </c>
      <c r="AC20" s="12">
        <f t="shared" si="38"/>
        <v>0.70138888888888884</v>
      </c>
      <c r="AD20" s="12">
        <f t="shared" si="38"/>
        <v>0.72916666666666663</v>
      </c>
      <c r="AE20" s="12">
        <f t="shared" si="39"/>
        <v>0.73263888888888884</v>
      </c>
      <c r="AF20" s="12">
        <f t="shared" si="39"/>
        <v>0.73611111111111105</v>
      </c>
      <c r="AG20" s="12">
        <f t="shared" si="40"/>
        <v>0.76388888888888884</v>
      </c>
      <c r="AH20" s="12">
        <f t="shared" si="40"/>
        <v>0.79166666666666663</v>
      </c>
      <c r="AI20" s="12">
        <f t="shared" si="41"/>
        <v>0.79513888888888884</v>
      </c>
      <c r="AJ20" s="12">
        <f t="shared" si="41"/>
        <v>0.79861111111111105</v>
      </c>
      <c r="AK20" s="12">
        <f t="shared" si="42"/>
        <v>0.82638888888888884</v>
      </c>
      <c r="AL20" s="12"/>
      <c r="AM20" s="12"/>
      <c r="AN20" s="12"/>
      <c r="AO20" s="12"/>
      <c r="AP20" s="12"/>
      <c r="AQ20" s="12"/>
      <c r="AR20" s="229"/>
      <c r="AS20" s="187">
        <v>15</v>
      </c>
      <c r="AT20" s="12">
        <f>(S20-C20)+(AK20-W20)</f>
        <v>0.46874999999999994</v>
      </c>
      <c r="AU20" s="47">
        <f t="shared" ref="AU20:AU21" si="52">HOUR(AT20)+MINUTE(AT20)/60</f>
        <v>11.25</v>
      </c>
      <c r="AV20" s="345">
        <f t="shared" si="50"/>
        <v>11.63</v>
      </c>
      <c r="AW20" s="230"/>
      <c r="AX20" s="333"/>
      <c r="AY20" s="333"/>
      <c r="AZ20" s="333"/>
      <c r="BA20" s="333"/>
      <c r="BB20" s="333"/>
      <c r="BC20" s="333"/>
      <c r="BD20" s="333"/>
      <c r="BE20" s="333"/>
      <c r="BF20" s="346"/>
      <c r="BG20" s="347"/>
      <c r="BH20" s="231"/>
      <c r="BI20" s="348"/>
      <c r="BJ20" s="349"/>
      <c r="BK20" s="349"/>
      <c r="BL20" s="349"/>
    </row>
    <row r="21" spans="1:64" s="350" customFormat="1" ht="16.5" thickBot="1">
      <c r="A21" s="191" t="s">
        <v>149</v>
      </c>
      <c r="B21" s="192">
        <v>22</v>
      </c>
      <c r="C21" s="361">
        <f t="shared" ref="C21" si="53">D21-5/1440</f>
        <v>0.31041666666666667</v>
      </c>
      <c r="D21" s="361">
        <f t="shared" si="44"/>
        <v>0.31388888888888888</v>
      </c>
      <c r="E21" s="18">
        <f t="shared" si="51"/>
        <v>0.34166666666666667</v>
      </c>
      <c r="F21" s="21">
        <f t="shared" si="45"/>
        <v>0.36944444444444446</v>
      </c>
      <c r="G21" s="21">
        <f t="shared" si="46"/>
        <v>0.37291666666666667</v>
      </c>
      <c r="H21" s="21">
        <f t="shared" si="46"/>
        <v>0.37638888888888888</v>
      </c>
      <c r="I21" s="21">
        <f t="shared" si="47"/>
        <v>0.40416666666666667</v>
      </c>
      <c r="J21" s="21">
        <f t="shared" si="47"/>
        <v>0.43194444444444446</v>
      </c>
      <c r="K21" s="21">
        <f t="shared" si="29"/>
        <v>0.43541666666666667</v>
      </c>
      <c r="L21" s="20">
        <f t="shared" si="29"/>
        <v>0.43888888888888888</v>
      </c>
      <c r="M21" s="20">
        <f t="shared" si="30"/>
        <v>0.46666666666666667</v>
      </c>
      <c r="N21" s="20">
        <f t="shared" si="30"/>
        <v>0.49444444444444446</v>
      </c>
      <c r="O21" s="21">
        <f t="shared" si="31"/>
        <v>0.49791666666666667</v>
      </c>
      <c r="P21" s="21">
        <f t="shared" si="31"/>
        <v>0.50138888888888888</v>
      </c>
      <c r="Q21" s="21">
        <f t="shared" si="32"/>
        <v>0.52916666666666667</v>
      </c>
      <c r="R21" s="21">
        <f t="shared" si="32"/>
        <v>0.55694444444444446</v>
      </c>
      <c r="S21" s="21">
        <f t="shared" si="33"/>
        <v>0.56041666666666667</v>
      </c>
      <c r="T21" s="21">
        <f t="shared" si="33"/>
        <v>0.56388888888888888</v>
      </c>
      <c r="U21" s="21">
        <f t="shared" si="34"/>
        <v>0.59166666666666667</v>
      </c>
      <c r="V21" s="21">
        <f t="shared" si="34"/>
        <v>0.61944444444444446</v>
      </c>
      <c r="W21" s="21">
        <f t="shared" si="35"/>
        <v>0.62291666666666667</v>
      </c>
      <c r="X21" s="20">
        <f t="shared" si="35"/>
        <v>0.62638888888888888</v>
      </c>
      <c r="Y21" s="20">
        <f t="shared" si="36"/>
        <v>0.65416666666666667</v>
      </c>
      <c r="Z21" s="20">
        <f t="shared" si="36"/>
        <v>0.68194444444444446</v>
      </c>
      <c r="AA21" s="21">
        <f t="shared" si="37"/>
        <v>0.68541666666666667</v>
      </c>
      <c r="AB21" s="21">
        <f t="shared" si="37"/>
        <v>0.68888888888888888</v>
      </c>
      <c r="AC21" s="21">
        <f t="shared" si="38"/>
        <v>0.71666666666666667</v>
      </c>
      <c r="AD21" s="21">
        <f t="shared" si="38"/>
        <v>0.74444444444444446</v>
      </c>
      <c r="AE21" s="21">
        <f t="shared" si="39"/>
        <v>0.74791666666666667</v>
      </c>
      <c r="AF21" s="21">
        <f t="shared" si="39"/>
        <v>0.75138888888888888</v>
      </c>
      <c r="AG21" s="21">
        <f t="shared" si="40"/>
        <v>0.77916666666666667</v>
      </c>
      <c r="AH21" s="21">
        <f t="shared" si="40"/>
        <v>0.80694444444444446</v>
      </c>
      <c r="AI21" s="21">
        <f t="shared" si="41"/>
        <v>0.81041666666666667</v>
      </c>
      <c r="AJ21" s="21">
        <f t="shared" si="41"/>
        <v>0.81388888888888888</v>
      </c>
      <c r="AK21" s="21">
        <f t="shared" si="42"/>
        <v>0.84166666666666667</v>
      </c>
      <c r="AL21" s="21">
        <f t="shared" si="42"/>
        <v>0.86944444444444446</v>
      </c>
      <c r="AM21" s="21">
        <f t="shared" ref="AM21" si="54">AL21+5/1440</f>
        <v>0.87291666666666667</v>
      </c>
      <c r="AN21" s="236"/>
      <c r="AO21" s="236"/>
      <c r="AP21" s="236"/>
      <c r="AQ21" s="236"/>
      <c r="AR21" s="234"/>
      <c r="AS21" s="194">
        <v>14</v>
      </c>
      <c r="AT21" s="21">
        <f>(L21-C21)+(X21-N21)+(AM21-Z21)</f>
        <v>0.45138888888888884</v>
      </c>
      <c r="AU21" s="235">
        <f t="shared" si="52"/>
        <v>10.833333333333334</v>
      </c>
      <c r="AV21" s="362">
        <f t="shared" si="50"/>
        <v>11.213333333333335</v>
      </c>
      <c r="AW21" s="230"/>
      <c r="AX21" s="333"/>
      <c r="AY21" s="333"/>
      <c r="AZ21" s="333"/>
      <c r="BA21" s="333"/>
      <c r="BB21" s="333"/>
      <c r="BC21" s="333"/>
      <c r="BD21" s="333"/>
      <c r="BE21" s="333"/>
      <c r="BF21" s="346"/>
      <c r="BG21" s="347"/>
      <c r="BH21" s="231"/>
      <c r="BI21" s="348"/>
      <c r="BJ21" s="349"/>
      <c r="BK21" s="349"/>
      <c r="BL21" s="349"/>
    </row>
    <row r="22" spans="1:64">
      <c r="B22" s="196">
        <f>SUM(B18:B21)</f>
        <v>90</v>
      </c>
      <c r="C22" s="196"/>
      <c r="D22" s="196"/>
      <c r="AR22" s="177" t="s">
        <v>19</v>
      </c>
      <c r="AS22" s="363">
        <f>SUM(AS18:AS21)</f>
        <v>59</v>
      </c>
      <c r="AT22" s="363"/>
      <c r="AU22" s="364">
        <f>SUM(AU18:AU21)</f>
        <v>45.083333333333336</v>
      </c>
      <c r="AV22" s="365">
        <f>SUM(AV18:AV21)</f>
        <v>46.603333333333339</v>
      </c>
      <c r="AW22" s="330"/>
      <c r="AX22" s="330"/>
      <c r="AY22" s="330"/>
      <c r="AZ22" s="330"/>
      <c r="BA22" s="330"/>
      <c r="BB22" s="330"/>
      <c r="BC22" s="330"/>
      <c r="BD22" s="330"/>
      <c r="BE22" s="330"/>
      <c r="BF22" s="214"/>
      <c r="BG22" s="214"/>
      <c r="BH22" s="366"/>
      <c r="BI22" s="366"/>
      <c r="BJ22" s="330"/>
      <c r="BK22" s="330"/>
      <c r="BL22" s="330"/>
    </row>
    <row r="23" spans="1:64">
      <c r="AR23" s="178" t="s">
        <v>20</v>
      </c>
      <c r="AS23" s="186">
        <f>AS22-AS20</f>
        <v>44</v>
      </c>
      <c r="AT23" s="190"/>
      <c r="AU23" s="367">
        <f>AU22-AU20</f>
        <v>33.833333333333336</v>
      </c>
      <c r="AV23" s="190"/>
      <c r="AW23" s="330"/>
      <c r="AX23" s="330"/>
      <c r="AY23" s="330"/>
      <c r="AZ23" s="330"/>
      <c r="BA23" s="330"/>
      <c r="BB23" s="330"/>
      <c r="BC23" s="330"/>
      <c r="BD23" s="330"/>
      <c r="BE23" s="330"/>
      <c r="BF23" s="330"/>
      <c r="BG23" s="330"/>
      <c r="BH23" s="330"/>
      <c r="BI23" s="330"/>
      <c r="BJ23" s="330"/>
      <c r="BK23" s="330"/>
      <c r="BL23" s="330"/>
    </row>
    <row r="24" spans="1:64">
      <c r="A24" s="177" t="s">
        <v>47</v>
      </c>
      <c r="B24" s="196"/>
    </row>
    <row r="25" spans="1:64">
      <c r="A25" s="177" t="s">
        <v>90</v>
      </c>
      <c r="B25" s="264">
        <v>0.47916666666666669</v>
      </c>
      <c r="D25" s="177" t="s">
        <v>89</v>
      </c>
    </row>
    <row r="26" spans="1:64">
      <c r="A26" s="177" t="s">
        <v>91</v>
      </c>
      <c r="B26" s="212" t="s">
        <v>10</v>
      </c>
      <c r="D26" s="63" t="s">
        <v>92</v>
      </c>
    </row>
    <row r="27" spans="1:64">
      <c r="B27" s="212" t="s">
        <v>11</v>
      </c>
      <c r="D27" s="63" t="s">
        <v>94</v>
      </c>
    </row>
    <row r="28" spans="1:64">
      <c r="B28" s="212" t="s">
        <v>67</v>
      </c>
      <c r="D28" s="63" t="s">
        <v>124</v>
      </c>
    </row>
    <row r="29" spans="1:64">
      <c r="A29" s="177" t="s">
        <v>95</v>
      </c>
      <c r="B29" s="214" t="s">
        <v>13</v>
      </c>
      <c r="D29" s="177" t="s">
        <v>96</v>
      </c>
    </row>
    <row r="30" spans="1:64">
      <c r="A30" s="260">
        <v>4</v>
      </c>
      <c r="B30" s="263" t="s">
        <v>161</v>
      </c>
      <c r="D30" s="177" t="s">
        <v>138</v>
      </c>
    </row>
    <row r="31" spans="1:64">
      <c r="A31" s="215">
        <v>5</v>
      </c>
      <c r="B31" s="216">
        <v>0.27083333333333331</v>
      </c>
      <c r="C31" s="215"/>
      <c r="D31" s="177" t="s">
        <v>141</v>
      </c>
    </row>
  </sheetData>
  <mergeCells count="12">
    <mergeCell ref="AV16:AV17"/>
    <mergeCell ref="A3:A4"/>
    <mergeCell ref="B3:B4"/>
    <mergeCell ref="C3:AR3"/>
    <mergeCell ref="AS3:AS4"/>
    <mergeCell ref="AT3:AU3"/>
    <mergeCell ref="AV3:AV4"/>
    <mergeCell ref="A16:A17"/>
    <mergeCell ref="B16:B17"/>
    <mergeCell ref="C16:AR16"/>
    <mergeCell ref="AS16:AS17"/>
    <mergeCell ref="AT16:AU16"/>
  </mergeCells>
  <pageMargins left="0.11811023622047245" right="0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42"/>
  <sheetViews>
    <sheetView zoomScale="80" zoomScaleNormal="80" workbookViewId="0">
      <selection activeCell="AV12" sqref="A12:XFD12"/>
    </sheetView>
  </sheetViews>
  <sheetFormatPr defaultRowHeight="15"/>
  <cols>
    <col min="3" max="43" width="6.85546875" customWidth="1"/>
  </cols>
  <sheetData>
    <row r="1" spans="1:47" s="82" customFormat="1" ht="15.75">
      <c r="L1" s="83"/>
      <c r="M1" s="83"/>
      <c r="N1" s="83"/>
      <c r="O1" s="83"/>
      <c r="P1" s="74" t="s">
        <v>22</v>
      </c>
      <c r="R1" s="83"/>
      <c r="S1" s="83"/>
      <c r="T1" s="83"/>
      <c r="X1" s="64" t="s">
        <v>111</v>
      </c>
      <c r="Y1" s="65"/>
      <c r="Z1" s="65"/>
      <c r="AA1" s="65"/>
      <c r="AB1" s="102"/>
      <c r="AF1" s="74" t="s">
        <v>1</v>
      </c>
      <c r="AI1" s="178" t="s">
        <v>142</v>
      </c>
      <c r="AJ1" s="177"/>
      <c r="AK1" s="223" t="s">
        <v>156</v>
      </c>
      <c r="AL1" s="177"/>
      <c r="AM1" s="177"/>
      <c r="AN1" s="177"/>
      <c r="AO1" s="177"/>
      <c r="AP1" s="177"/>
      <c r="AQ1" s="177"/>
    </row>
    <row r="2" spans="1:47" s="82" customFormat="1" ht="16.5" thickBot="1">
      <c r="S2" s="82" t="s">
        <v>23</v>
      </c>
      <c r="Y2" s="82" t="s">
        <v>24</v>
      </c>
    </row>
    <row r="3" spans="1:47" s="110" customFormat="1" ht="15" customHeight="1">
      <c r="A3" s="288" t="s">
        <v>5</v>
      </c>
      <c r="B3" s="290" t="s">
        <v>6</v>
      </c>
      <c r="C3" s="292" t="s">
        <v>25</v>
      </c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294" t="s">
        <v>7</v>
      </c>
      <c r="AS3" s="296" t="s">
        <v>8</v>
      </c>
      <c r="AT3" s="297"/>
      <c r="AU3" s="286" t="s">
        <v>9</v>
      </c>
    </row>
    <row r="4" spans="1:47" s="110" customFormat="1" ht="15.75">
      <c r="A4" s="289"/>
      <c r="B4" s="291"/>
      <c r="C4" s="6" t="s">
        <v>10</v>
      </c>
      <c r="D4" s="6" t="s">
        <v>26</v>
      </c>
      <c r="E4" s="6" t="s">
        <v>10</v>
      </c>
      <c r="F4" s="6" t="s">
        <v>27</v>
      </c>
      <c r="G4" s="6" t="s">
        <v>10</v>
      </c>
      <c r="H4" s="6" t="s">
        <v>26</v>
      </c>
      <c r="I4" s="6" t="s">
        <v>10</v>
      </c>
      <c r="J4" s="6" t="s">
        <v>27</v>
      </c>
      <c r="K4" s="6" t="s">
        <v>10</v>
      </c>
      <c r="L4" s="6" t="s">
        <v>26</v>
      </c>
      <c r="M4" s="6" t="s">
        <v>10</v>
      </c>
      <c r="N4" s="29" t="s">
        <v>28</v>
      </c>
      <c r="O4" s="6" t="s">
        <v>10</v>
      </c>
      <c r="P4" s="6" t="s">
        <v>26</v>
      </c>
      <c r="Q4" s="6" t="s">
        <v>10</v>
      </c>
      <c r="R4" s="29" t="s">
        <v>28</v>
      </c>
      <c r="S4" s="6" t="s">
        <v>10</v>
      </c>
      <c r="T4" s="6" t="s">
        <v>26</v>
      </c>
      <c r="U4" s="6" t="s">
        <v>10</v>
      </c>
      <c r="V4" s="29" t="s">
        <v>28</v>
      </c>
      <c r="W4" s="6" t="s">
        <v>10</v>
      </c>
      <c r="X4" s="6" t="s">
        <v>26</v>
      </c>
      <c r="Y4" s="6" t="s">
        <v>10</v>
      </c>
      <c r="Z4" s="29" t="s">
        <v>28</v>
      </c>
      <c r="AA4" s="6" t="s">
        <v>10</v>
      </c>
      <c r="AB4" s="6" t="s">
        <v>26</v>
      </c>
      <c r="AC4" s="6" t="s">
        <v>10</v>
      </c>
      <c r="AD4" s="6" t="s">
        <v>27</v>
      </c>
      <c r="AE4" s="6" t="s">
        <v>10</v>
      </c>
      <c r="AF4" s="6" t="s">
        <v>26</v>
      </c>
      <c r="AG4" s="6" t="s">
        <v>10</v>
      </c>
      <c r="AH4" s="6" t="s">
        <v>27</v>
      </c>
      <c r="AI4" s="6" t="s">
        <v>10</v>
      </c>
      <c r="AJ4" s="6" t="s">
        <v>26</v>
      </c>
      <c r="AK4" s="6" t="s">
        <v>10</v>
      </c>
      <c r="AL4" s="29" t="s">
        <v>28</v>
      </c>
      <c r="AM4" s="6" t="s">
        <v>10</v>
      </c>
      <c r="AN4" s="6" t="s">
        <v>26</v>
      </c>
      <c r="AO4" s="6" t="s">
        <v>10</v>
      </c>
      <c r="AP4" s="29" t="s">
        <v>28</v>
      </c>
      <c r="AQ4" s="6" t="s">
        <v>10</v>
      </c>
      <c r="AR4" s="295"/>
      <c r="AS4" s="84"/>
      <c r="AT4" s="85"/>
      <c r="AU4" s="287"/>
    </row>
    <row r="5" spans="1:47" s="110" customFormat="1" ht="15.75">
      <c r="A5" s="87" t="s">
        <v>13</v>
      </c>
      <c r="B5" s="111">
        <v>34</v>
      </c>
      <c r="C5" s="111"/>
      <c r="D5" s="77"/>
      <c r="E5" s="77">
        <v>0.27083333333333331</v>
      </c>
      <c r="F5" s="103">
        <f>E5+36/1440</f>
        <v>0.29583333333333334</v>
      </c>
      <c r="G5" s="103">
        <f>F5+37/1440</f>
        <v>0.3215277777777778</v>
      </c>
      <c r="H5" s="103">
        <f>G5+15/1440</f>
        <v>0.33194444444444449</v>
      </c>
      <c r="I5" s="103">
        <f>H5+15/1440</f>
        <v>0.34236111111111117</v>
      </c>
      <c r="J5" s="103">
        <f>I5+36/1440</f>
        <v>0.36736111111111119</v>
      </c>
      <c r="K5" s="103">
        <f>J5+37/1440</f>
        <v>0.39305555555555566</v>
      </c>
      <c r="L5" s="103">
        <f>K5+15/1440</f>
        <v>0.40347222222222234</v>
      </c>
      <c r="M5" s="104">
        <f>L5+15/1440</f>
        <v>0.41388888888888903</v>
      </c>
      <c r="N5" s="104">
        <f>M5+24/1440</f>
        <v>0.43055555555555569</v>
      </c>
      <c r="O5" s="104">
        <f>N5+24/1440</f>
        <v>0.44722222222222235</v>
      </c>
      <c r="P5" s="103">
        <f>O5+15/1440</f>
        <v>0.45763888888888904</v>
      </c>
      <c r="Q5" s="103">
        <f>P5+15/1440</f>
        <v>0.46805555555555572</v>
      </c>
      <c r="R5" s="103">
        <f>Q5+24/1440</f>
        <v>0.48472222222222239</v>
      </c>
      <c r="S5" s="103">
        <f>R5+24/1440</f>
        <v>0.50138888888888911</v>
      </c>
      <c r="T5" s="103">
        <f>S5+15/1440</f>
        <v>0.51180555555555574</v>
      </c>
      <c r="U5" s="103">
        <f>T5+15/1440</f>
        <v>0.52222222222222237</v>
      </c>
      <c r="V5" s="103">
        <f>U5+24/1440</f>
        <v>0.53888888888888908</v>
      </c>
      <c r="W5" s="103">
        <f>V5+24/1440</f>
        <v>0.5555555555555558</v>
      </c>
      <c r="X5" s="103">
        <f t="shared" ref="X5:Y7" si="0">W5+15/1440</f>
        <v>0.56597222222222243</v>
      </c>
      <c r="Y5" s="104">
        <f t="shared" si="0"/>
        <v>0.57638888888888906</v>
      </c>
      <c r="Z5" s="104">
        <f t="shared" ref="Z5:AA7" si="1">Y5+24/1440</f>
        <v>0.59305555555555578</v>
      </c>
      <c r="AA5" s="104">
        <f t="shared" si="1"/>
        <v>0.6097222222222225</v>
      </c>
      <c r="AB5" s="103">
        <f t="shared" ref="AB5:AG7" si="2">AA5+15/1440</f>
        <v>0.62013888888888913</v>
      </c>
      <c r="AC5" s="103">
        <f>AB5+15/1440</f>
        <v>0.63055555555555576</v>
      </c>
      <c r="AD5" s="103">
        <f>AC5+36/1440</f>
        <v>0.65555555555555578</v>
      </c>
      <c r="AE5" s="103">
        <f>AD5+37/1440</f>
        <v>0.68125000000000024</v>
      </c>
      <c r="AF5" s="103">
        <f t="shared" si="2"/>
        <v>0.69166666666666687</v>
      </c>
      <c r="AG5" s="103">
        <f>AF5+15/1440</f>
        <v>0.7020833333333335</v>
      </c>
      <c r="AH5" s="103">
        <f>AG5+36/1440</f>
        <v>0.72708333333333353</v>
      </c>
      <c r="AI5" s="103">
        <f>AH5+37/1440</f>
        <v>0.75277777777777799</v>
      </c>
      <c r="AJ5" s="103">
        <f>AI5+15/1440</f>
        <v>0.76319444444444462</v>
      </c>
      <c r="AK5" s="103">
        <f>AJ5+15/1440</f>
        <v>0.77361111111111125</v>
      </c>
      <c r="AL5" s="103"/>
      <c r="AM5" s="103"/>
      <c r="AN5" s="103"/>
      <c r="AO5" s="103"/>
      <c r="AP5" s="103"/>
      <c r="AQ5" s="103"/>
      <c r="AR5" s="105">
        <v>14</v>
      </c>
      <c r="AS5" s="106">
        <f>(M5-E5)+(Y5-O5)+(AK5-AA5)</f>
        <v>0.43611111111111117</v>
      </c>
      <c r="AT5" s="14">
        <f>HOUR(AS5)+MINUTE(AS5)/60</f>
        <v>10.466666666666667</v>
      </c>
      <c r="AU5" s="88">
        <f>AT5+0.38</f>
        <v>10.846666666666668</v>
      </c>
    </row>
    <row r="6" spans="1:47" s="110" customFormat="1" ht="15.75">
      <c r="A6" s="87" t="s">
        <v>14</v>
      </c>
      <c r="B6" s="112">
        <v>34</v>
      </c>
      <c r="C6" s="111"/>
      <c r="D6" s="77">
        <v>0.28472222222222221</v>
      </c>
      <c r="E6" s="77">
        <f>E5+B6/1440</f>
        <v>0.2944444444444444</v>
      </c>
      <c r="F6" s="103">
        <f t="shared" ref="F6:F7" si="3">E6+36/1440</f>
        <v>0.31944444444444442</v>
      </c>
      <c r="G6" s="103">
        <f t="shared" ref="G6:G7" si="4">F6+37/1440</f>
        <v>0.34513888888888888</v>
      </c>
      <c r="H6" s="103">
        <f t="shared" ref="H6:I7" si="5">G6+15/1440</f>
        <v>0.35555555555555557</v>
      </c>
      <c r="I6" s="103">
        <f t="shared" si="5"/>
        <v>0.36597222222222225</v>
      </c>
      <c r="J6" s="103">
        <f t="shared" ref="J6:J7" si="6">I6+36/1440</f>
        <v>0.39097222222222228</v>
      </c>
      <c r="K6" s="103">
        <f t="shared" ref="K6:K7" si="7">J6+37/1440</f>
        <v>0.41666666666666674</v>
      </c>
      <c r="L6" s="103">
        <f t="shared" ref="L6:M7" si="8">K6+15/1440</f>
        <v>0.42708333333333343</v>
      </c>
      <c r="M6" s="103">
        <f t="shared" si="8"/>
        <v>0.43750000000000011</v>
      </c>
      <c r="N6" s="103">
        <f t="shared" ref="N6:O7" si="9">M6+24/1440</f>
        <v>0.45416666666666677</v>
      </c>
      <c r="O6" s="103">
        <f t="shared" si="9"/>
        <v>0.47083333333333344</v>
      </c>
      <c r="P6" s="103">
        <f t="shared" ref="P6:Q7" si="10">O6+15/1440</f>
        <v>0.48125000000000012</v>
      </c>
      <c r="Q6" s="104">
        <f t="shared" si="10"/>
        <v>0.49166666666666681</v>
      </c>
      <c r="R6" s="104">
        <f t="shared" ref="R6:S7" si="11">Q6+24/1440</f>
        <v>0.50833333333333353</v>
      </c>
      <c r="S6" s="104">
        <f t="shared" si="11"/>
        <v>0.52500000000000024</v>
      </c>
      <c r="T6" s="103">
        <f t="shared" ref="T6:U7" si="12">S6+15/1440</f>
        <v>0.53541666666666687</v>
      </c>
      <c r="U6" s="103">
        <f t="shared" si="12"/>
        <v>0.5458333333333335</v>
      </c>
      <c r="V6" s="103">
        <f t="shared" ref="V6:W7" si="13">U6+24/1440</f>
        <v>0.56250000000000022</v>
      </c>
      <c r="W6" s="103">
        <f t="shared" si="13"/>
        <v>0.57916666666666694</v>
      </c>
      <c r="X6" s="103">
        <f t="shared" si="0"/>
        <v>0.58958333333333357</v>
      </c>
      <c r="Y6" s="103">
        <f t="shared" si="0"/>
        <v>0.6000000000000002</v>
      </c>
      <c r="Z6" s="103">
        <f t="shared" si="1"/>
        <v>0.61666666666666692</v>
      </c>
      <c r="AA6" s="103">
        <f t="shared" si="1"/>
        <v>0.63333333333333364</v>
      </c>
      <c r="AB6" s="103">
        <f t="shared" si="2"/>
        <v>0.64375000000000027</v>
      </c>
      <c r="AC6" s="104">
        <f t="shared" si="2"/>
        <v>0.6541666666666669</v>
      </c>
      <c r="AD6" s="104">
        <f t="shared" ref="AD6:AD7" si="14">AC6+36/1440</f>
        <v>0.67916666666666692</v>
      </c>
      <c r="AE6" s="104">
        <f t="shared" ref="AE6:AE7" si="15">AD6+37/1440</f>
        <v>0.70486111111111138</v>
      </c>
      <c r="AF6" s="103">
        <f t="shared" si="2"/>
        <v>0.71527777777777801</v>
      </c>
      <c r="AG6" s="103">
        <f t="shared" si="2"/>
        <v>0.72569444444444464</v>
      </c>
      <c r="AH6" s="103">
        <f t="shared" ref="AH6:AH7" si="16">AG6+36/1440</f>
        <v>0.75069444444444466</v>
      </c>
      <c r="AI6" s="103">
        <f t="shared" ref="AI6:AI7" si="17">AH6+37/1440</f>
        <v>0.77638888888888913</v>
      </c>
      <c r="AJ6" s="103">
        <f t="shared" ref="AJ6:AK7" si="18">AI6+15/1440</f>
        <v>0.78680555555555576</v>
      </c>
      <c r="AK6" s="103">
        <f t="shared" si="18"/>
        <v>0.79722222222222239</v>
      </c>
      <c r="AL6" s="103">
        <f t="shared" ref="AL6:AM7" si="19">AK6+24/1440</f>
        <v>0.81388888888888911</v>
      </c>
      <c r="AM6" s="103">
        <f t="shared" si="19"/>
        <v>0.83055555555555582</v>
      </c>
      <c r="AN6" s="103"/>
      <c r="AO6" s="103"/>
      <c r="AP6" s="77"/>
      <c r="AQ6" s="77"/>
      <c r="AR6" s="111">
        <v>15</v>
      </c>
      <c r="AS6" s="106">
        <f>(Q6-D6)+(AC6-S6)+(AM6-AE6)</f>
        <v>0.46180555555555569</v>
      </c>
      <c r="AT6" s="14">
        <f t="shared" ref="AT6:AT7" si="20">HOUR(AS6)+MINUTE(AS6)/60</f>
        <v>11.083333333333334</v>
      </c>
      <c r="AU6" s="88">
        <f t="shared" ref="AU6:AU7" si="21">AT6+0.38</f>
        <v>11.463333333333335</v>
      </c>
    </row>
    <row r="7" spans="1:47" s="110" customFormat="1" ht="15.75">
      <c r="A7" s="87" t="s">
        <v>15</v>
      </c>
      <c r="B7" s="111">
        <v>35</v>
      </c>
      <c r="C7" s="113">
        <v>0.29791666666666666</v>
      </c>
      <c r="D7" s="77">
        <f>C7+15/1440</f>
        <v>0.30833333333333335</v>
      </c>
      <c r="E7" s="77">
        <f>E6+B7/1440</f>
        <v>0.31874999999999998</v>
      </c>
      <c r="F7" s="103">
        <f t="shared" si="3"/>
        <v>0.34375</v>
      </c>
      <c r="G7" s="103">
        <f t="shared" si="4"/>
        <v>0.36944444444444446</v>
      </c>
      <c r="H7" s="103">
        <f t="shared" si="5"/>
        <v>0.37986111111111115</v>
      </c>
      <c r="I7" s="103">
        <f t="shared" si="5"/>
        <v>0.39027777777777783</v>
      </c>
      <c r="J7" s="103">
        <f t="shared" si="6"/>
        <v>0.41527777777777786</v>
      </c>
      <c r="K7" s="103">
        <f t="shared" si="7"/>
        <v>0.44097222222222232</v>
      </c>
      <c r="L7" s="103">
        <f t="shared" si="8"/>
        <v>0.45138888888888901</v>
      </c>
      <c r="M7" s="104">
        <f t="shared" si="8"/>
        <v>0.46180555555555569</v>
      </c>
      <c r="N7" s="104">
        <f t="shared" si="9"/>
        <v>0.47847222222222235</v>
      </c>
      <c r="O7" s="104">
        <f t="shared" si="9"/>
        <v>0.49513888888888902</v>
      </c>
      <c r="P7" s="103">
        <f t="shared" si="10"/>
        <v>0.50555555555555565</v>
      </c>
      <c r="Q7" s="103">
        <f t="shared" si="10"/>
        <v>0.51597222222222228</v>
      </c>
      <c r="R7" s="103">
        <f t="shared" si="11"/>
        <v>0.53263888888888899</v>
      </c>
      <c r="S7" s="103">
        <f t="shared" si="11"/>
        <v>0.54930555555555571</v>
      </c>
      <c r="T7" s="103">
        <f t="shared" si="12"/>
        <v>0.55972222222222234</v>
      </c>
      <c r="U7" s="103">
        <f t="shared" si="12"/>
        <v>0.57013888888888897</v>
      </c>
      <c r="V7" s="103">
        <f t="shared" si="13"/>
        <v>0.58680555555555569</v>
      </c>
      <c r="W7" s="103">
        <f t="shared" si="13"/>
        <v>0.60347222222222241</v>
      </c>
      <c r="X7" s="103">
        <f t="shared" si="0"/>
        <v>0.61388888888888904</v>
      </c>
      <c r="Y7" s="103">
        <f t="shared" si="0"/>
        <v>0.62430555555555567</v>
      </c>
      <c r="Z7" s="103">
        <f t="shared" si="1"/>
        <v>0.64097222222222239</v>
      </c>
      <c r="AA7" s="103">
        <f t="shared" si="1"/>
        <v>0.65763888888888911</v>
      </c>
      <c r="AB7" s="103">
        <f t="shared" si="2"/>
        <v>0.66805555555555574</v>
      </c>
      <c r="AC7" s="103">
        <f t="shared" si="2"/>
        <v>0.67847222222222237</v>
      </c>
      <c r="AD7" s="103">
        <f t="shared" si="14"/>
        <v>0.70347222222222239</v>
      </c>
      <c r="AE7" s="103">
        <f t="shared" si="15"/>
        <v>0.72916666666666685</v>
      </c>
      <c r="AF7" s="103">
        <f t="shared" si="2"/>
        <v>0.73958333333333348</v>
      </c>
      <c r="AG7" s="104">
        <f t="shared" si="2"/>
        <v>0.75000000000000011</v>
      </c>
      <c r="AH7" s="104">
        <f t="shared" si="16"/>
        <v>0.77500000000000013</v>
      </c>
      <c r="AI7" s="104">
        <f t="shared" si="17"/>
        <v>0.8006944444444446</v>
      </c>
      <c r="AJ7" s="103">
        <f t="shared" si="18"/>
        <v>0.81111111111111123</v>
      </c>
      <c r="AK7" s="103">
        <f t="shared" si="18"/>
        <v>0.82152777777777786</v>
      </c>
      <c r="AL7" s="103">
        <f t="shared" si="19"/>
        <v>0.83819444444444458</v>
      </c>
      <c r="AM7" s="103">
        <f t="shared" si="19"/>
        <v>0.85486111111111129</v>
      </c>
      <c r="AN7" s="103">
        <f t="shared" ref="AN7:AO7" si="22">AM7+15/1440</f>
        <v>0.86527777777777792</v>
      </c>
      <c r="AO7" s="103">
        <f t="shared" si="22"/>
        <v>0.87569444444444455</v>
      </c>
      <c r="AP7" s="77"/>
      <c r="AQ7" s="77"/>
      <c r="AR7" s="111">
        <v>17</v>
      </c>
      <c r="AS7" s="106">
        <f>(M7-C7)+(AG7-O7)+(AO7-AI7)</f>
        <v>0.49375000000000008</v>
      </c>
      <c r="AT7" s="14">
        <f t="shared" si="20"/>
        <v>11.85</v>
      </c>
      <c r="AU7" s="88">
        <f t="shared" si="21"/>
        <v>12.23</v>
      </c>
    </row>
    <row r="8" spans="1:47" s="110" customFormat="1" ht="15.75">
      <c r="A8" s="114"/>
      <c r="B8" s="111"/>
      <c r="C8" s="111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107"/>
      <c r="Q8" s="107"/>
      <c r="R8" s="107"/>
      <c r="S8" s="77"/>
      <c r="T8" s="77"/>
      <c r="U8" s="77"/>
      <c r="V8" s="77"/>
      <c r="W8" s="77"/>
      <c r="X8" s="77"/>
      <c r="Y8" s="77"/>
      <c r="Z8" s="77"/>
      <c r="AA8" s="77"/>
      <c r="AB8" s="107"/>
      <c r="AC8" s="107"/>
      <c r="AD8" s="10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115"/>
      <c r="AS8" s="115"/>
      <c r="AT8" s="115"/>
      <c r="AU8" s="116"/>
    </row>
    <row r="9" spans="1:47" s="110" customFormat="1" ht="16.5" thickBot="1">
      <c r="A9" s="117"/>
      <c r="B9" s="118"/>
      <c r="C9" s="118"/>
      <c r="D9" s="80"/>
      <c r="E9" s="80"/>
      <c r="F9" s="80"/>
      <c r="G9" s="80"/>
      <c r="H9" s="80"/>
      <c r="I9" s="80"/>
      <c r="J9" s="80"/>
      <c r="K9" s="80"/>
      <c r="L9" s="108"/>
      <c r="M9" s="108"/>
      <c r="N9" s="108"/>
      <c r="O9" s="80"/>
      <c r="P9" s="80"/>
      <c r="Q9" s="80"/>
      <c r="R9" s="80"/>
      <c r="S9" s="80"/>
      <c r="T9" s="80"/>
      <c r="U9" s="80"/>
      <c r="V9" s="80"/>
      <c r="W9" s="80"/>
      <c r="X9" s="108"/>
      <c r="Y9" s="108"/>
      <c r="Z9" s="108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119"/>
      <c r="AS9" s="119"/>
      <c r="AT9" s="119"/>
      <c r="AU9" s="120"/>
    </row>
    <row r="10" spans="1:47" s="110" customFormat="1" ht="15.75">
      <c r="B10" s="121">
        <f>SUM(B5:B9)</f>
        <v>103</v>
      </c>
      <c r="AR10" s="122">
        <f>SUM(AR5:AR9)</f>
        <v>46</v>
      </c>
      <c r="AS10" s="122"/>
      <c r="AT10" s="123">
        <f>SUM(AT5:AT9)</f>
        <v>33.4</v>
      </c>
      <c r="AU10" s="122">
        <f>SUM(AU5:AU9)</f>
        <v>34.540000000000006</v>
      </c>
    </row>
    <row r="11" spans="1:47" s="110" customFormat="1" ht="16.5" thickBot="1">
      <c r="P11" s="109" t="s">
        <v>22</v>
      </c>
      <c r="X11" s="64" t="s">
        <v>110</v>
      </c>
      <c r="Y11" s="65"/>
      <c r="Z11" s="65"/>
      <c r="AA11" s="65"/>
      <c r="AB11" s="102"/>
      <c r="AC11" s="74" t="s">
        <v>21</v>
      </c>
      <c r="AE11" s="82"/>
      <c r="AF11" s="178" t="s">
        <v>142</v>
      </c>
      <c r="AG11" s="177"/>
      <c r="AH11" s="223" t="s">
        <v>156</v>
      </c>
      <c r="AI11" s="177"/>
      <c r="AJ11" s="177"/>
      <c r="AK11" s="177"/>
      <c r="AL11" s="177"/>
      <c r="AM11" s="177"/>
      <c r="AN11" s="177"/>
    </row>
    <row r="12" spans="1:47" s="110" customFormat="1" ht="15" customHeight="1">
      <c r="A12" s="288" t="s">
        <v>5</v>
      </c>
      <c r="B12" s="290" t="s">
        <v>6</v>
      </c>
      <c r="C12" s="292" t="s">
        <v>25</v>
      </c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4" t="s">
        <v>7</v>
      </c>
      <c r="AS12" s="296" t="s">
        <v>8</v>
      </c>
      <c r="AT12" s="297"/>
      <c r="AU12" s="286" t="s">
        <v>9</v>
      </c>
    </row>
    <row r="13" spans="1:47" s="110" customFormat="1" ht="15.75">
      <c r="A13" s="289"/>
      <c r="B13" s="291"/>
      <c r="C13" s="6" t="s">
        <v>10</v>
      </c>
      <c r="D13" s="6" t="s">
        <v>26</v>
      </c>
      <c r="E13" s="6" t="s">
        <v>10</v>
      </c>
      <c r="F13" s="29" t="s">
        <v>28</v>
      </c>
      <c r="G13" s="6" t="s">
        <v>10</v>
      </c>
      <c r="H13" s="6" t="s">
        <v>26</v>
      </c>
      <c r="I13" s="6" t="s">
        <v>10</v>
      </c>
      <c r="J13" s="29" t="s">
        <v>28</v>
      </c>
      <c r="K13" s="6" t="s">
        <v>10</v>
      </c>
      <c r="L13" s="6" t="s">
        <v>26</v>
      </c>
      <c r="M13" s="6" t="s">
        <v>10</v>
      </c>
      <c r="N13" s="29" t="s">
        <v>28</v>
      </c>
      <c r="O13" s="6" t="s">
        <v>10</v>
      </c>
      <c r="P13" s="6" t="s">
        <v>26</v>
      </c>
      <c r="Q13" s="6" t="s">
        <v>10</v>
      </c>
      <c r="R13" s="29" t="s">
        <v>28</v>
      </c>
      <c r="S13" s="6" t="s">
        <v>10</v>
      </c>
      <c r="T13" s="6" t="s">
        <v>26</v>
      </c>
      <c r="U13" s="6" t="s">
        <v>10</v>
      </c>
      <c r="V13" s="29" t="s">
        <v>28</v>
      </c>
      <c r="W13" s="6" t="s">
        <v>10</v>
      </c>
      <c r="X13" s="6" t="s">
        <v>26</v>
      </c>
      <c r="Y13" s="6" t="s">
        <v>10</v>
      </c>
      <c r="Z13" s="29" t="s">
        <v>28</v>
      </c>
      <c r="AA13" s="6" t="s">
        <v>10</v>
      </c>
      <c r="AB13" s="6" t="s">
        <v>26</v>
      </c>
      <c r="AC13" s="6" t="s">
        <v>10</v>
      </c>
      <c r="AD13" s="29" t="s">
        <v>28</v>
      </c>
      <c r="AE13" s="6" t="s">
        <v>10</v>
      </c>
      <c r="AF13" s="6" t="s">
        <v>26</v>
      </c>
      <c r="AG13" s="6" t="s">
        <v>10</v>
      </c>
      <c r="AH13" s="29" t="s">
        <v>28</v>
      </c>
      <c r="AI13" s="6" t="s">
        <v>10</v>
      </c>
      <c r="AJ13" s="6" t="s">
        <v>26</v>
      </c>
      <c r="AK13" s="6" t="s">
        <v>10</v>
      </c>
      <c r="AL13" s="29" t="s">
        <v>28</v>
      </c>
      <c r="AM13" s="6" t="s">
        <v>10</v>
      </c>
      <c r="AN13" s="6" t="s">
        <v>26</v>
      </c>
      <c r="AO13" s="6" t="s">
        <v>10</v>
      </c>
      <c r="AP13" s="29" t="s">
        <v>28</v>
      </c>
      <c r="AQ13" s="6" t="s">
        <v>10</v>
      </c>
      <c r="AR13" s="295"/>
      <c r="AS13" s="84"/>
      <c r="AT13" s="85"/>
      <c r="AU13" s="287"/>
    </row>
    <row r="14" spans="1:47" s="110" customFormat="1" ht="15.75">
      <c r="A14" s="86" t="s">
        <v>13</v>
      </c>
      <c r="B14" s="111">
        <v>39</v>
      </c>
      <c r="C14" s="113">
        <v>0.29166666666666669</v>
      </c>
      <c r="D14" s="103">
        <f t="shared" ref="D14:I15" si="23">C14+15/1440</f>
        <v>0.30208333333333337</v>
      </c>
      <c r="E14" s="103">
        <f t="shared" si="23"/>
        <v>0.31250000000000006</v>
      </c>
      <c r="F14" s="103">
        <f t="shared" ref="F14:K15" si="24">E14+24/1440</f>
        <v>0.32916666666666672</v>
      </c>
      <c r="G14" s="103">
        <f t="shared" si="24"/>
        <v>0.34583333333333338</v>
      </c>
      <c r="H14" s="103">
        <f t="shared" ref="H14:I14" si="25">G14+15/1440</f>
        <v>0.35625000000000007</v>
      </c>
      <c r="I14" s="103">
        <f t="shared" si="25"/>
        <v>0.36666666666666675</v>
      </c>
      <c r="J14" s="103">
        <f t="shared" ref="J14:K14" si="26">I14+24/1440</f>
        <v>0.38333333333333341</v>
      </c>
      <c r="K14" s="103">
        <f t="shared" si="26"/>
        <v>0.40000000000000008</v>
      </c>
      <c r="L14" s="103">
        <f>K14+15/1440</f>
        <v>0.41041666666666676</v>
      </c>
      <c r="M14" s="104">
        <f>L14+15/1440</f>
        <v>0.42083333333333345</v>
      </c>
      <c r="N14" s="104">
        <f>M14+24/1440</f>
        <v>0.43750000000000011</v>
      </c>
      <c r="O14" s="104">
        <f>N14+24/1440</f>
        <v>0.45416666666666677</v>
      </c>
      <c r="P14" s="103">
        <f>O14+15/1440</f>
        <v>0.46458333333333346</v>
      </c>
      <c r="Q14" s="103">
        <f>P14+15/1440</f>
        <v>0.47500000000000014</v>
      </c>
      <c r="R14" s="103">
        <f>Q14+24/1440</f>
        <v>0.49166666666666681</v>
      </c>
      <c r="S14" s="103">
        <f>R14+24/1440</f>
        <v>0.50833333333333353</v>
      </c>
      <c r="T14" s="103">
        <f>S14+15/1440</f>
        <v>0.51875000000000016</v>
      </c>
      <c r="U14" s="103">
        <f>T14+15/1440</f>
        <v>0.52916666666666679</v>
      </c>
      <c r="V14" s="103">
        <f>U14+24/1440</f>
        <v>0.5458333333333335</v>
      </c>
      <c r="W14" s="103">
        <f>V14+24/1440</f>
        <v>0.56250000000000022</v>
      </c>
      <c r="X14" s="103">
        <f t="shared" ref="X14:Y15" si="27">W14+15/1440</f>
        <v>0.57291666666666685</v>
      </c>
      <c r="Y14" s="103">
        <f t="shared" si="27"/>
        <v>0.58333333333333348</v>
      </c>
      <c r="Z14" s="103">
        <f t="shared" ref="Z14:AA15" si="28">Y14+24/1440</f>
        <v>0.6000000000000002</v>
      </c>
      <c r="AA14" s="103">
        <f t="shared" si="28"/>
        <v>0.61666666666666692</v>
      </c>
      <c r="AB14" s="103">
        <f t="shared" ref="AB14:AC15" si="29">AA14+15/1440</f>
        <v>0.62708333333333355</v>
      </c>
      <c r="AC14" s="104">
        <f t="shared" si="29"/>
        <v>0.63750000000000018</v>
      </c>
      <c r="AD14" s="104">
        <f t="shared" ref="AD14:AE15" si="30">AC14+24/1440</f>
        <v>0.6541666666666669</v>
      </c>
      <c r="AE14" s="104">
        <f t="shared" si="30"/>
        <v>0.67083333333333361</v>
      </c>
      <c r="AF14" s="103">
        <f t="shared" ref="AF14:AG15" si="31">AE14+15/1440</f>
        <v>0.68125000000000024</v>
      </c>
      <c r="AG14" s="103">
        <f t="shared" si="31"/>
        <v>0.69166666666666687</v>
      </c>
      <c r="AH14" s="103">
        <f t="shared" ref="AH14:AI14" si="32">AG14+24/1440</f>
        <v>0.70833333333333359</v>
      </c>
      <c r="AI14" s="103">
        <f t="shared" si="32"/>
        <v>0.72500000000000031</v>
      </c>
      <c r="AJ14" s="103">
        <f>AI14+15/1440</f>
        <v>0.73541666666666694</v>
      </c>
      <c r="AK14" s="103">
        <f>AJ14+15/1440</f>
        <v>0.74583333333333357</v>
      </c>
      <c r="AL14" s="103">
        <f t="shared" ref="AL14:AM14" si="33">AK14+24/1440</f>
        <v>0.76250000000000029</v>
      </c>
      <c r="AM14" s="103">
        <f t="shared" si="33"/>
        <v>0.77916666666666701</v>
      </c>
      <c r="AN14" s="103">
        <f>AM14+15/1440</f>
        <v>0.78958333333333364</v>
      </c>
      <c r="AO14" s="103">
        <f>AN14+15/1440</f>
        <v>0.80000000000000027</v>
      </c>
      <c r="AP14" s="103"/>
      <c r="AQ14" s="103"/>
      <c r="AR14" s="105">
        <v>17</v>
      </c>
      <c r="AS14" s="106">
        <f>(M14-C14)+(AC14-O14)+(AO14-AE14)</f>
        <v>0.44166666666666682</v>
      </c>
      <c r="AT14" s="14">
        <f>HOUR(AS14)+MINUTE(AS14)/60</f>
        <v>10.6</v>
      </c>
      <c r="AU14" s="88">
        <f>AT14+0.38</f>
        <v>10.98</v>
      </c>
    </row>
    <row r="15" spans="1:47" s="110" customFormat="1" ht="15.75">
      <c r="A15" s="86" t="s">
        <v>14</v>
      </c>
      <c r="B15" s="112">
        <v>39</v>
      </c>
      <c r="C15" s="113">
        <f>C14+B15/1440</f>
        <v>0.31875000000000003</v>
      </c>
      <c r="D15" s="103">
        <f t="shared" si="23"/>
        <v>0.32916666666666672</v>
      </c>
      <c r="E15" s="103">
        <f t="shared" si="23"/>
        <v>0.3395833333333334</v>
      </c>
      <c r="F15" s="103">
        <f t="shared" si="24"/>
        <v>0.35625000000000007</v>
      </c>
      <c r="G15" s="103">
        <f t="shared" si="24"/>
        <v>0.37291666666666673</v>
      </c>
      <c r="H15" s="103">
        <f t="shared" si="23"/>
        <v>0.38333333333333341</v>
      </c>
      <c r="I15" s="103">
        <f t="shared" si="23"/>
        <v>0.3937500000000001</v>
      </c>
      <c r="J15" s="103">
        <f t="shared" si="24"/>
        <v>0.41041666666666676</v>
      </c>
      <c r="K15" s="103">
        <f t="shared" si="24"/>
        <v>0.42708333333333343</v>
      </c>
      <c r="L15" s="103">
        <f t="shared" ref="L15:M15" si="34">K15+15/1440</f>
        <v>0.43750000000000011</v>
      </c>
      <c r="M15" s="103">
        <f t="shared" si="34"/>
        <v>0.4479166666666668</v>
      </c>
      <c r="N15" s="103">
        <f t="shared" ref="N15:O15" si="35">M15+24/1440</f>
        <v>0.46458333333333346</v>
      </c>
      <c r="O15" s="103">
        <f t="shared" si="35"/>
        <v>0.48125000000000012</v>
      </c>
      <c r="P15" s="103">
        <f t="shared" ref="P15:Q15" si="36">O15+15/1440</f>
        <v>0.49166666666666681</v>
      </c>
      <c r="Q15" s="104">
        <f t="shared" si="36"/>
        <v>0.50208333333333344</v>
      </c>
      <c r="R15" s="104">
        <f t="shared" ref="R15:S15" si="37">Q15+24/1440</f>
        <v>0.51875000000000016</v>
      </c>
      <c r="S15" s="104">
        <f t="shared" si="37"/>
        <v>0.53541666666666687</v>
      </c>
      <c r="T15" s="104">
        <f t="shared" ref="T15:U15" si="38">S15+15/1440</f>
        <v>0.5458333333333335</v>
      </c>
      <c r="U15" s="104">
        <f t="shared" si="38"/>
        <v>0.55625000000000013</v>
      </c>
      <c r="V15" s="103">
        <f t="shared" ref="V15:W15" si="39">U15+24/1440</f>
        <v>0.57291666666666685</v>
      </c>
      <c r="W15" s="103">
        <f t="shared" si="39"/>
        <v>0.58958333333333357</v>
      </c>
      <c r="X15" s="103">
        <f t="shared" si="27"/>
        <v>0.6000000000000002</v>
      </c>
      <c r="Y15" s="103">
        <f t="shared" si="27"/>
        <v>0.61041666666666683</v>
      </c>
      <c r="Z15" s="103">
        <f t="shared" si="28"/>
        <v>0.62708333333333355</v>
      </c>
      <c r="AA15" s="103">
        <f t="shared" si="28"/>
        <v>0.64375000000000027</v>
      </c>
      <c r="AB15" s="103">
        <f t="shared" si="29"/>
        <v>0.6541666666666669</v>
      </c>
      <c r="AC15" s="103">
        <f t="shared" si="29"/>
        <v>0.66458333333333353</v>
      </c>
      <c r="AD15" s="103">
        <f t="shared" si="30"/>
        <v>0.68125000000000024</v>
      </c>
      <c r="AE15" s="103">
        <f t="shared" si="30"/>
        <v>0.69791666666666696</v>
      </c>
      <c r="AF15" s="103">
        <f t="shared" si="31"/>
        <v>0.70833333333333359</v>
      </c>
      <c r="AG15" s="103">
        <f t="shared" si="31"/>
        <v>0.71875000000000022</v>
      </c>
      <c r="AH15" s="103"/>
      <c r="AI15" s="103"/>
      <c r="AJ15" s="103"/>
      <c r="AK15" s="103"/>
      <c r="AL15" s="103"/>
      <c r="AM15" s="103"/>
      <c r="AN15" s="103"/>
      <c r="AO15" s="103"/>
      <c r="AP15" s="77"/>
      <c r="AQ15" s="77"/>
      <c r="AR15" s="111">
        <v>13</v>
      </c>
      <c r="AS15" s="106">
        <f>(Q15-C15)+(AG15-U15)</f>
        <v>0.34583333333333349</v>
      </c>
      <c r="AT15" s="14">
        <f>HOUR(AS15)+MINUTE(AS15)/60</f>
        <v>8.3000000000000007</v>
      </c>
      <c r="AU15" s="88">
        <f>AT15+0.38</f>
        <v>8.6800000000000015</v>
      </c>
    </row>
    <row r="16" spans="1:47" s="110" customFormat="1" ht="16.5" thickBot="1">
      <c r="A16" s="117"/>
      <c r="B16" s="118"/>
      <c r="C16" s="118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08"/>
      <c r="Q16" s="108"/>
      <c r="R16" s="108"/>
      <c r="S16" s="80"/>
      <c r="T16" s="80"/>
      <c r="U16" s="80"/>
      <c r="V16" s="80"/>
      <c r="W16" s="80"/>
      <c r="X16" s="80"/>
      <c r="Y16" s="80"/>
      <c r="Z16" s="80"/>
      <c r="AA16" s="80"/>
      <c r="AB16" s="108"/>
      <c r="AC16" s="108"/>
      <c r="AD16" s="108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119"/>
      <c r="AS16" s="119"/>
      <c r="AT16" s="119"/>
      <c r="AU16" s="120"/>
    </row>
    <row r="17" spans="1:49" s="82" customFormat="1" ht="15.75">
      <c r="B17" s="91">
        <f>SUM(B14:B16)</f>
        <v>78</v>
      </c>
      <c r="AR17" s="96">
        <f>SUM(AR14:AR16)</f>
        <v>30</v>
      </c>
      <c r="AS17" s="96"/>
      <c r="AT17" s="97">
        <f>SUM(AT14:AT16)</f>
        <v>18.899999999999999</v>
      </c>
      <c r="AU17" s="96">
        <f>SUM(AU14:AU16)</f>
        <v>19.660000000000004</v>
      </c>
    </row>
    <row r="18" spans="1:49" s="82" customFormat="1" ht="16.5" thickBot="1">
      <c r="L18" s="83"/>
      <c r="M18" s="83"/>
      <c r="N18" s="83"/>
      <c r="O18" s="83"/>
      <c r="P18" s="74" t="s">
        <v>22</v>
      </c>
      <c r="R18" s="83"/>
      <c r="S18" s="83"/>
      <c r="T18" s="83"/>
      <c r="X18" s="64" t="s">
        <v>111</v>
      </c>
      <c r="Y18" s="65"/>
      <c r="Z18" s="65"/>
      <c r="AA18" s="65"/>
      <c r="AB18" s="102"/>
      <c r="AF18" s="74" t="s">
        <v>1</v>
      </c>
      <c r="AI18" s="223" t="s">
        <v>157</v>
      </c>
    </row>
    <row r="19" spans="1:49" s="110" customFormat="1" ht="15" customHeight="1">
      <c r="A19" s="288" t="s">
        <v>5</v>
      </c>
      <c r="B19" s="290" t="s">
        <v>6</v>
      </c>
      <c r="C19" s="292" t="s">
        <v>25</v>
      </c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56"/>
      <c r="AS19" s="256"/>
      <c r="AT19" s="294" t="s">
        <v>7</v>
      </c>
      <c r="AU19" s="296" t="s">
        <v>8</v>
      </c>
      <c r="AV19" s="297"/>
      <c r="AW19" s="286" t="s">
        <v>9</v>
      </c>
    </row>
    <row r="20" spans="1:49" s="110" customFormat="1" ht="15.75">
      <c r="A20" s="289"/>
      <c r="B20" s="291"/>
      <c r="C20" s="6" t="s">
        <v>10</v>
      </c>
      <c r="D20" s="6" t="s">
        <v>26</v>
      </c>
      <c r="E20" s="6" t="s">
        <v>10</v>
      </c>
      <c r="F20" s="6" t="s">
        <v>27</v>
      </c>
      <c r="G20" s="6" t="s">
        <v>10</v>
      </c>
      <c r="H20" s="6" t="s">
        <v>26</v>
      </c>
      <c r="I20" s="6" t="s">
        <v>10</v>
      </c>
      <c r="J20" s="6" t="s">
        <v>27</v>
      </c>
      <c r="K20" s="6" t="s">
        <v>10</v>
      </c>
      <c r="L20" s="6" t="s">
        <v>26</v>
      </c>
      <c r="M20" s="6" t="s">
        <v>10</v>
      </c>
      <c r="N20" s="29" t="s">
        <v>28</v>
      </c>
      <c r="O20" s="6" t="s">
        <v>10</v>
      </c>
      <c r="P20" s="6" t="s">
        <v>26</v>
      </c>
      <c r="Q20" s="6" t="s">
        <v>10</v>
      </c>
      <c r="R20" s="29" t="s">
        <v>28</v>
      </c>
      <c r="S20" s="6" t="s">
        <v>10</v>
      </c>
      <c r="T20" s="6" t="s">
        <v>26</v>
      </c>
      <c r="U20" s="6" t="s">
        <v>10</v>
      </c>
      <c r="V20" s="29" t="s">
        <v>28</v>
      </c>
      <c r="W20" s="6" t="s">
        <v>10</v>
      </c>
      <c r="X20" s="6" t="s">
        <v>26</v>
      </c>
      <c r="Y20" s="6" t="s">
        <v>10</v>
      </c>
      <c r="Z20" s="29" t="s">
        <v>28</v>
      </c>
      <c r="AA20" s="6" t="s">
        <v>10</v>
      </c>
      <c r="AB20" s="6" t="s">
        <v>26</v>
      </c>
      <c r="AC20" s="6" t="s">
        <v>10</v>
      </c>
      <c r="AD20" s="6" t="s">
        <v>27</v>
      </c>
      <c r="AE20" s="6" t="s">
        <v>10</v>
      </c>
      <c r="AF20" s="6" t="s">
        <v>26</v>
      </c>
      <c r="AG20" s="6" t="s">
        <v>10</v>
      </c>
      <c r="AH20" s="6" t="s">
        <v>27</v>
      </c>
      <c r="AI20" s="6" t="s">
        <v>10</v>
      </c>
      <c r="AJ20" s="6" t="s">
        <v>26</v>
      </c>
      <c r="AK20" s="6" t="s">
        <v>10</v>
      </c>
      <c r="AL20" s="29" t="s">
        <v>28</v>
      </c>
      <c r="AM20" s="6" t="s">
        <v>10</v>
      </c>
      <c r="AN20" s="6" t="s">
        <v>26</v>
      </c>
      <c r="AO20" s="6" t="s">
        <v>10</v>
      </c>
      <c r="AP20" s="29" t="s">
        <v>28</v>
      </c>
      <c r="AQ20" s="6" t="s">
        <v>10</v>
      </c>
      <c r="AR20" s="33" t="s">
        <v>26</v>
      </c>
      <c r="AS20" s="33" t="s">
        <v>10</v>
      </c>
      <c r="AT20" s="295"/>
      <c r="AU20" s="84"/>
      <c r="AV20" s="85"/>
      <c r="AW20" s="287"/>
    </row>
    <row r="21" spans="1:49" s="110" customFormat="1" ht="15.75">
      <c r="A21" s="87" t="s">
        <v>13</v>
      </c>
      <c r="B21" s="111">
        <v>34</v>
      </c>
      <c r="C21" s="111"/>
      <c r="D21" s="77"/>
      <c r="E21" s="77">
        <v>0.27083333333333331</v>
      </c>
      <c r="F21" s="103">
        <f>E21+36/1440</f>
        <v>0.29583333333333334</v>
      </c>
      <c r="G21" s="103">
        <f>F21+37/1440</f>
        <v>0.3215277777777778</v>
      </c>
      <c r="H21" s="103">
        <f>G21+15/1440</f>
        <v>0.33194444444444449</v>
      </c>
      <c r="I21" s="103">
        <f>H21+15/1440</f>
        <v>0.34236111111111117</v>
      </c>
      <c r="J21" s="103">
        <f>I21+36/1440</f>
        <v>0.36736111111111119</v>
      </c>
      <c r="K21" s="103">
        <f>J21+37/1440</f>
        <v>0.39305555555555566</v>
      </c>
      <c r="L21" s="103">
        <f>K21+15/1440</f>
        <v>0.40347222222222234</v>
      </c>
      <c r="M21" s="104">
        <f>L21+15/1440</f>
        <v>0.41388888888888903</v>
      </c>
      <c r="N21" s="104">
        <f>M21+24/1440</f>
        <v>0.43055555555555569</v>
      </c>
      <c r="O21" s="104">
        <f>N21+24/1440</f>
        <v>0.44722222222222235</v>
      </c>
      <c r="P21" s="103">
        <f>O21+15/1440</f>
        <v>0.45763888888888904</v>
      </c>
      <c r="Q21" s="103">
        <f>P21+15/1440</f>
        <v>0.46805555555555572</v>
      </c>
      <c r="R21" s="103">
        <f>Q21+24/1440</f>
        <v>0.48472222222222239</v>
      </c>
      <c r="S21" s="103">
        <f>R21+24/1440</f>
        <v>0.50138888888888911</v>
      </c>
      <c r="T21" s="103">
        <f>S21+15/1440</f>
        <v>0.51180555555555574</v>
      </c>
      <c r="U21" s="103">
        <f>T21+15/1440</f>
        <v>0.52222222222222237</v>
      </c>
      <c r="V21" s="103">
        <f>U21+24/1440</f>
        <v>0.53888888888888908</v>
      </c>
      <c r="W21" s="103">
        <f>V21+24/1440</f>
        <v>0.5555555555555558</v>
      </c>
      <c r="X21" s="103">
        <f t="shared" ref="X21:Y23" si="40">W21+15/1440</f>
        <v>0.56597222222222243</v>
      </c>
      <c r="Y21" s="104">
        <f t="shared" si="40"/>
        <v>0.57638888888888906</v>
      </c>
      <c r="Z21" s="104">
        <f t="shared" ref="Z21:AA23" si="41">Y21+24/1440</f>
        <v>0.59305555555555578</v>
      </c>
      <c r="AA21" s="104">
        <f t="shared" si="41"/>
        <v>0.6097222222222225</v>
      </c>
      <c r="AB21" s="103">
        <f t="shared" ref="AB21:AG23" si="42">AA21+15/1440</f>
        <v>0.62013888888888913</v>
      </c>
      <c r="AC21" s="103">
        <f>AB21+15/1440</f>
        <v>0.63055555555555576</v>
      </c>
      <c r="AD21" s="103">
        <f>AC21+36/1440</f>
        <v>0.65555555555555578</v>
      </c>
      <c r="AE21" s="103">
        <f>AD21+37/1440</f>
        <v>0.68125000000000024</v>
      </c>
      <c r="AF21" s="103">
        <f t="shared" si="42"/>
        <v>0.69166666666666687</v>
      </c>
      <c r="AG21" s="103">
        <f>AF21+15/1440</f>
        <v>0.7020833333333335</v>
      </c>
      <c r="AH21" s="103">
        <f>AG21+36/1440</f>
        <v>0.72708333333333353</v>
      </c>
      <c r="AI21" s="103">
        <f>AH21+37/1440</f>
        <v>0.75277777777777799</v>
      </c>
      <c r="AJ21" s="103">
        <f>AI21+15/1440</f>
        <v>0.76319444444444462</v>
      </c>
      <c r="AK21" s="103">
        <f>AJ21+15/1440</f>
        <v>0.77361111111111125</v>
      </c>
      <c r="AL21" s="103"/>
      <c r="AM21" s="103"/>
      <c r="AN21" s="103"/>
      <c r="AO21" s="103"/>
      <c r="AP21" s="103"/>
      <c r="AQ21" s="103"/>
      <c r="AR21" s="103"/>
      <c r="AS21" s="103"/>
      <c r="AT21" s="105">
        <v>14</v>
      </c>
      <c r="AU21" s="106">
        <f>(M21-E21)+(Y21-O21)+(AK21-AA21)</f>
        <v>0.43611111111111117</v>
      </c>
      <c r="AV21" s="14">
        <f>HOUR(AU21)+MINUTE(AU21)/60</f>
        <v>10.466666666666667</v>
      </c>
      <c r="AW21" s="88">
        <f>AV21+0.38</f>
        <v>10.846666666666668</v>
      </c>
    </row>
    <row r="22" spans="1:49" s="110" customFormat="1" ht="15.75">
      <c r="A22" s="87" t="s">
        <v>14</v>
      </c>
      <c r="B22" s="112">
        <v>34</v>
      </c>
      <c r="C22" s="111"/>
      <c r="D22" s="77">
        <v>0.28472222222222221</v>
      </c>
      <c r="E22" s="77">
        <f>E21+B22/1440</f>
        <v>0.2944444444444444</v>
      </c>
      <c r="F22" s="103">
        <f t="shared" ref="F22:F23" si="43">E22+36/1440</f>
        <v>0.31944444444444442</v>
      </c>
      <c r="G22" s="103">
        <f t="shared" ref="G22:G23" si="44">F22+37/1440</f>
        <v>0.34513888888888888</v>
      </c>
      <c r="H22" s="103">
        <f t="shared" ref="H22:I23" si="45">G22+15/1440</f>
        <v>0.35555555555555557</v>
      </c>
      <c r="I22" s="103">
        <f t="shared" si="45"/>
        <v>0.36597222222222225</v>
      </c>
      <c r="J22" s="103">
        <f t="shared" ref="J22:J23" si="46">I22+36/1440</f>
        <v>0.39097222222222228</v>
      </c>
      <c r="K22" s="103">
        <f t="shared" ref="K22:K23" si="47">J22+37/1440</f>
        <v>0.41666666666666674</v>
      </c>
      <c r="L22" s="103">
        <f t="shared" ref="L22:M23" si="48">K22+15/1440</f>
        <v>0.42708333333333343</v>
      </c>
      <c r="M22" s="103">
        <f t="shared" si="48"/>
        <v>0.43750000000000011</v>
      </c>
      <c r="N22" s="103">
        <f t="shared" ref="N22:O23" si="49">M22+24/1440</f>
        <v>0.45416666666666677</v>
      </c>
      <c r="O22" s="103">
        <f t="shared" si="49"/>
        <v>0.47083333333333344</v>
      </c>
      <c r="P22" s="103">
        <f t="shared" ref="P22:Q23" si="50">O22+15/1440</f>
        <v>0.48125000000000012</v>
      </c>
      <c r="Q22" s="104">
        <f t="shared" si="50"/>
        <v>0.49166666666666681</v>
      </c>
      <c r="R22" s="104">
        <f t="shared" ref="R22:S23" si="51">Q22+24/1440</f>
        <v>0.50833333333333353</v>
      </c>
      <c r="S22" s="104">
        <f t="shared" si="51"/>
        <v>0.52500000000000024</v>
      </c>
      <c r="T22" s="103">
        <f t="shared" ref="T22:U23" si="52">S22+15/1440</f>
        <v>0.53541666666666687</v>
      </c>
      <c r="U22" s="103">
        <f t="shared" si="52"/>
        <v>0.5458333333333335</v>
      </c>
      <c r="V22" s="103">
        <f t="shared" ref="V22:W23" si="53">U22+24/1440</f>
        <v>0.56250000000000022</v>
      </c>
      <c r="W22" s="103">
        <f t="shared" si="53"/>
        <v>0.57916666666666694</v>
      </c>
      <c r="X22" s="103">
        <f t="shared" si="40"/>
        <v>0.58958333333333357</v>
      </c>
      <c r="Y22" s="103">
        <f t="shared" si="40"/>
        <v>0.6000000000000002</v>
      </c>
      <c r="Z22" s="103">
        <f t="shared" si="41"/>
        <v>0.61666666666666692</v>
      </c>
      <c r="AA22" s="103">
        <f t="shared" si="41"/>
        <v>0.63333333333333364</v>
      </c>
      <c r="AB22" s="103">
        <f t="shared" si="42"/>
        <v>0.64375000000000027</v>
      </c>
      <c r="AC22" s="104">
        <f t="shared" si="42"/>
        <v>0.6541666666666669</v>
      </c>
      <c r="AD22" s="104">
        <f t="shared" ref="AD22:AD23" si="54">AC22+36/1440</f>
        <v>0.67916666666666692</v>
      </c>
      <c r="AE22" s="104">
        <f t="shared" ref="AE22:AE23" si="55">AD22+37/1440</f>
        <v>0.70486111111111138</v>
      </c>
      <c r="AF22" s="103">
        <f t="shared" si="42"/>
        <v>0.71527777777777801</v>
      </c>
      <c r="AG22" s="103">
        <f t="shared" si="42"/>
        <v>0.72569444444444464</v>
      </c>
      <c r="AH22" s="103">
        <f t="shared" ref="AH22:AH23" si="56">AG22+36/1440</f>
        <v>0.75069444444444466</v>
      </c>
      <c r="AI22" s="103">
        <f t="shared" ref="AI22:AI23" si="57">AH22+37/1440</f>
        <v>0.77638888888888913</v>
      </c>
      <c r="AJ22" s="103">
        <f t="shared" ref="AJ22:AK23" si="58">AI22+15/1440</f>
        <v>0.78680555555555576</v>
      </c>
      <c r="AK22" s="103">
        <f t="shared" si="58"/>
        <v>0.79722222222222239</v>
      </c>
      <c r="AL22" s="103">
        <f t="shared" ref="AL22:AM23" si="59">AK22+24/1440</f>
        <v>0.81388888888888911</v>
      </c>
      <c r="AM22" s="103">
        <f t="shared" si="59"/>
        <v>0.83055555555555582</v>
      </c>
      <c r="AN22" s="103"/>
      <c r="AO22" s="103"/>
      <c r="AP22" s="103"/>
      <c r="AQ22" s="103"/>
      <c r="AR22" s="103"/>
      <c r="AS22" s="103"/>
      <c r="AT22" s="111">
        <v>15</v>
      </c>
      <c r="AU22" s="106">
        <f>(Q22-D22)+(AC22-S22)+(AM22-AE22)</f>
        <v>0.46180555555555569</v>
      </c>
      <c r="AV22" s="14">
        <f t="shared" ref="AV22:AV23" si="60">HOUR(AU22)+MINUTE(AU22)/60</f>
        <v>11.083333333333334</v>
      </c>
      <c r="AW22" s="88">
        <f t="shared" ref="AW22:AW23" si="61">AV22+0.38</f>
        <v>11.463333333333335</v>
      </c>
    </row>
    <row r="23" spans="1:49" s="110" customFormat="1" ht="15.75">
      <c r="A23" s="87" t="s">
        <v>15</v>
      </c>
      <c r="B23" s="111">
        <v>35</v>
      </c>
      <c r="C23" s="113">
        <v>0.29791666666666666</v>
      </c>
      <c r="D23" s="77">
        <f>C23+15/1440</f>
        <v>0.30833333333333335</v>
      </c>
      <c r="E23" s="77">
        <f>E22+B23/1440</f>
        <v>0.31874999999999998</v>
      </c>
      <c r="F23" s="103">
        <f t="shared" si="43"/>
        <v>0.34375</v>
      </c>
      <c r="G23" s="103">
        <f t="shared" si="44"/>
        <v>0.36944444444444446</v>
      </c>
      <c r="H23" s="103">
        <f t="shared" si="45"/>
        <v>0.37986111111111115</v>
      </c>
      <c r="I23" s="103">
        <f t="shared" si="45"/>
        <v>0.39027777777777783</v>
      </c>
      <c r="J23" s="103">
        <f t="shared" si="46"/>
        <v>0.41527777777777786</v>
      </c>
      <c r="K23" s="103">
        <f t="shared" si="47"/>
        <v>0.44097222222222232</v>
      </c>
      <c r="L23" s="103">
        <f t="shared" si="48"/>
        <v>0.45138888888888901</v>
      </c>
      <c r="M23" s="104">
        <f t="shared" si="48"/>
        <v>0.46180555555555569</v>
      </c>
      <c r="N23" s="104">
        <f t="shared" si="49"/>
        <v>0.47847222222222235</v>
      </c>
      <c r="O23" s="104">
        <f t="shared" si="49"/>
        <v>0.49513888888888902</v>
      </c>
      <c r="P23" s="103">
        <f t="shared" si="50"/>
        <v>0.50555555555555565</v>
      </c>
      <c r="Q23" s="103">
        <f t="shared" si="50"/>
        <v>0.51597222222222228</v>
      </c>
      <c r="R23" s="103">
        <f t="shared" si="51"/>
        <v>0.53263888888888899</v>
      </c>
      <c r="S23" s="103">
        <f t="shared" si="51"/>
        <v>0.54930555555555571</v>
      </c>
      <c r="T23" s="103">
        <f t="shared" si="52"/>
        <v>0.55972222222222234</v>
      </c>
      <c r="U23" s="103">
        <f t="shared" si="52"/>
        <v>0.57013888888888897</v>
      </c>
      <c r="V23" s="103">
        <f t="shared" si="53"/>
        <v>0.58680555555555569</v>
      </c>
      <c r="W23" s="103">
        <f t="shared" si="53"/>
        <v>0.60347222222222241</v>
      </c>
      <c r="X23" s="103">
        <f t="shared" si="40"/>
        <v>0.61388888888888904</v>
      </c>
      <c r="Y23" s="103">
        <f t="shared" si="40"/>
        <v>0.62430555555555567</v>
      </c>
      <c r="Z23" s="103">
        <f t="shared" si="41"/>
        <v>0.64097222222222239</v>
      </c>
      <c r="AA23" s="103">
        <f t="shared" si="41"/>
        <v>0.65763888888888911</v>
      </c>
      <c r="AB23" s="103">
        <f t="shared" si="42"/>
        <v>0.66805555555555574</v>
      </c>
      <c r="AC23" s="103">
        <f t="shared" si="42"/>
        <v>0.67847222222222237</v>
      </c>
      <c r="AD23" s="103">
        <f t="shared" si="54"/>
        <v>0.70347222222222239</v>
      </c>
      <c r="AE23" s="103">
        <f t="shared" si="55"/>
        <v>0.72916666666666685</v>
      </c>
      <c r="AF23" s="103">
        <f t="shared" si="42"/>
        <v>0.73958333333333348</v>
      </c>
      <c r="AG23" s="104">
        <f t="shared" si="42"/>
        <v>0.75000000000000011</v>
      </c>
      <c r="AH23" s="104">
        <f t="shared" si="56"/>
        <v>0.77500000000000013</v>
      </c>
      <c r="AI23" s="104">
        <f t="shared" si="57"/>
        <v>0.8006944444444446</v>
      </c>
      <c r="AJ23" s="103">
        <f t="shared" si="58"/>
        <v>0.81111111111111123</v>
      </c>
      <c r="AK23" s="103">
        <f t="shared" si="58"/>
        <v>0.82152777777777786</v>
      </c>
      <c r="AL23" s="103">
        <f t="shared" si="59"/>
        <v>0.83819444444444458</v>
      </c>
      <c r="AM23" s="103">
        <f t="shared" si="59"/>
        <v>0.85486111111111129</v>
      </c>
      <c r="AN23" s="103">
        <f t="shared" ref="AN23:AO23" si="62">AM23+15/1440</f>
        <v>0.86527777777777792</v>
      </c>
      <c r="AO23" s="103">
        <f t="shared" si="62"/>
        <v>0.87569444444444455</v>
      </c>
      <c r="AP23" s="157">
        <f t="shared" ref="AP23:AQ23" si="63">AO23+24/1440</f>
        <v>0.89236111111111127</v>
      </c>
      <c r="AQ23" s="157">
        <f t="shared" si="63"/>
        <v>0.90902777777777799</v>
      </c>
      <c r="AR23" s="157">
        <f t="shared" ref="AR23:AS23" si="64">AQ23+15/1440</f>
        <v>0.91944444444444462</v>
      </c>
      <c r="AS23" s="157">
        <f t="shared" si="64"/>
        <v>0.92986111111111125</v>
      </c>
      <c r="AT23" s="111">
        <v>19</v>
      </c>
      <c r="AU23" s="106">
        <f>(M23-C23)+(AG23-O23)+(AS23-AI23)</f>
        <v>0.54791666666666683</v>
      </c>
      <c r="AV23" s="14">
        <f t="shared" si="60"/>
        <v>13.15</v>
      </c>
      <c r="AW23" s="88">
        <f t="shared" si="61"/>
        <v>13.530000000000001</v>
      </c>
    </row>
    <row r="24" spans="1:49" s="110" customFormat="1" ht="15.75">
      <c r="A24" s="114"/>
      <c r="B24" s="111"/>
      <c r="C24" s="111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107"/>
      <c r="Q24" s="107"/>
      <c r="R24" s="107"/>
      <c r="S24" s="77"/>
      <c r="T24" s="77"/>
      <c r="U24" s="77"/>
      <c r="V24" s="77"/>
      <c r="W24" s="77"/>
      <c r="X24" s="77"/>
      <c r="Y24" s="77"/>
      <c r="Z24" s="77"/>
      <c r="AA24" s="77"/>
      <c r="AB24" s="107"/>
      <c r="AC24" s="107"/>
      <c r="AD24" s="10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115"/>
      <c r="AU24" s="115"/>
      <c r="AV24" s="115"/>
      <c r="AW24" s="116"/>
    </row>
    <row r="25" spans="1:49" s="110" customFormat="1" ht="16.5" thickBot="1">
      <c r="A25" s="117"/>
      <c r="B25" s="118"/>
      <c r="C25" s="118"/>
      <c r="D25" s="80"/>
      <c r="E25" s="80"/>
      <c r="F25" s="80"/>
      <c r="G25" s="80"/>
      <c r="H25" s="80"/>
      <c r="I25" s="80"/>
      <c r="J25" s="80"/>
      <c r="K25" s="80"/>
      <c r="L25" s="108"/>
      <c r="M25" s="108"/>
      <c r="N25" s="108"/>
      <c r="O25" s="80"/>
      <c r="P25" s="80"/>
      <c r="Q25" s="80"/>
      <c r="R25" s="80"/>
      <c r="S25" s="80"/>
      <c r="T25" s="80"/>
      <c r="U25" s="80"/>
      <c r="V25" s="80"/>
      <c r="W25" s="80"/>
      <c r="X25" s="108"/>
      <c r="Y25" s="108"/>
      <c r="Z25" s="108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119"/>
      <c r="AU25" s="119"/>
      <c r="AV25" s="119"/>
      <c r="AW25" s="120"/>
    </row>
    <row r="26" spans="1:49" s="110" customFormat="1" ht="15.75">
      <c r="B26" s="121">
        <f>SUM(B21:B25)</f>
        <v>103</v>
      </c>
      <c r="AT26" s="122">
        <f>SUM(AT21:AT25)</f>
        <v>48</v>
      </c>
      <c r="AU26" s="122"/>
      <c r="AV26" s="123">
        <f>SUM(AV21:AV25)</f>
        <v>34.700000000000003</v>
      </c>
      <c r="AW26" s="122">
        <f>SUM(AW21:AW25)</f>
        <v>35.840000000000003</v>
      </c>
    </row>
    <row r="27" spans="1:49" s="110" customFormat="1" ht="16.5" thickBot="1">
      <c r="P27" s="109" t="s">
        <v>22</v>
      </c>
      <c r="X27" s="64" t="s">
        <v>110</v>
      </c>
      <c r="Y27" s="65"/>
      <c r="Z27" s="65"/>
      <c r="AA27" s="65"/>
      <c r="AB27" s="102"/>
      <c r="AC27" s="74" t="s">
        <v>21</v>
      </c>
      <c r="AE27" s="82"/>
      <c r="AF27" s="223" t="s">
        <v>157</v>
      </c>
    </row>
    <row r="28" spans="1:49" s="110" customFormat="1" ht="15" customHeight="1">
      <c r="A28" s="288" t="s">
        <v>5</v>
      </c>
      <c r="B28" s="290" t="s">
        <v>6</v>
      </c>
      <c r="C28" s="292" t="s">
        <v>25</v>
      </c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56"/>
      <c r="AS28" s="256"/>
      <c r="AT28" s="294" t="s">
        <v>7</v>
      </c>
      <c r="AU28" s="296" t="s">
        <v>8</v>
      </c>
      <c r="AV28" s="297"/>
      <c r="AW28" s="286" t="s">
        <v>9</v>
      </c>
    </row>
    <row r="29" spans="1:49" s="110" customFormat="1" ht="15.75">
      <c r="A29" s="289"/>
      <c r="B29" s="291"/>
      <c r="C29" s="6" t="s">
        <v>10</v>
      </c>
      <c r="D29" s="6" t="s">
        <v>26</v>
      </c>
      <c r="E29" s="6" t="s">
        <v>10</v>
      </c>
      <c r="F29" s="29" t="s">
        <v>28</v>
      </c>
      <c r="G29" s="6" t="s">
        <v>10</v>
      </c>
      <c r="H29" s="6" t="s">
        <v>26</v>
      </c>
      <c r="I29" s="6" t="s">
        <v>10</v>
      </c>
      <c r="J29" s="29" t="s">
        <v>28</v>
      </c>
      <c r="K29" s="6" t="s">
        <v>10</v>
      </c>
      <c r="L29" s="6" t="s">
        <v>26</v>
      </c>
      <c r="M29" s="6" t="s">
        <v>10</v>
      </c>
      <c r="N29" s="29" t="s">
        <v>28</v>
      </c>
      <c r="O29" s="6" t="s">
        <v>10</v>
      </c>
      <c r="P29" s="6" t="s">
        <v>26</v>
      </c>
      <c r="Q29" s="6" t="s">
        <v>10</v>
      </c>
      <c r="R29" s="29" t="s">
        <v>28</v>
      </c>
      <c r="S29" s="6" t="s">
        <v>10</v>
      </c>
      <c r="T29" s="6" t="s">
        <v>26</v>
      </c>
      <c r="U29" s="6" t="s">
        <v>10</v>
      </c>
      <c r="V29" s="29" t="s">
        <v>28</v>
      </c>
      <c r="W29" s="6" t="s">
        <v>10</v>
      </c>
      <c r="X29" s="6" t="s">
        <v>26</v>
      </c>
      <c r="Y29" s="6" t="s">
        <v>10</v>
      </c>
      <c r="Z29" s="29" t="s">
        <v>28</v>
      </c>
      <c r="AA29" s="6" t="s">
        <v>10</v>
      </c>
      <c r="AB29" s="6" t="s">
        <v>26</v>
      </c>
      <c r="AC29" s="6" t="s">
        <v>10</v>
      </c>
      <c r="AD29" s="29" t="s">
        <v>28</v>
      </c>
      <c r="AE29" s="6" t="s">
        <v>10</v>
      </c>
      <c r="AF29" s="6" t="s">
        <v>26</v>
      </c>
      <c r="AG29" s="6" t="s">
        <v>10</v>
      </c>
      <c r="AH29" s="29" t="s">
        <v>28</v>
      </c>
      <c r="AI29" s="6" t="s">
        <v>10</v>
      </c>
      <c r="AJ29" s="6" t="s">
        <v>26</v>
      </c>
      <c r="AK29" s="6" t="s">
        <v>10</v>
      </c>
      <c r="AL29" s="29" t="s">
        <v>28</v>
      </c>
      <c r="AM29" s="6" t="s">
        <v>10</v>
      </c>
      <c r="AN29" s="6" t="s">
        <v>26</v>
      </c>
      <c r="AO29" s="6" t="s">
        <v>10</v>
      </c>
      <c r="AP29" s="29" t="s">
        <v>28</v>
      </c>
      <c r="AQ29" s="6" t="s">
        <v>10</v>
      </c>
      <c r="AR29" s="33"/>
      <c r="AS29" s="33"/>
      <c r="AT29" s="295"/>
      <c r="AU29" s="84"/>
      <c r="AV29" s="85"/>
      <c r="AW29" s="287"/>
    </row>
    <row r="30" spans="1:49" s="110" customFormat="1" ht="15.75">
      <c r="A30" s="86" t="s">
        <v>13</v>
      </c>
      <c r="B30" s="111">
        <v>39</v>
      </c>
      <c r="C30" s="113">
        <v>0.29166666666666669</v>
      </c>
      <c r="D30" s="103">
        <f t="shared" ref="D30:I31" si="65">C30+15/1440</f>
        <v>0.30208333333333337</v>
      </c>
      <c r="E30" s="103">
        <f t="shared" si="65"/>
        <v>0.31250000000000006</v>
      </c>
      <c r="F30" s="103">
        <f t="shared" ref="F30:K31" si="66">E30+24/1440</f>
        <v>0.32916666666666672</v>
      </c>
      <c r="G30" s="103">
        <f t="shared" si="66"/>
        <v>0.34583333333333338</v>
      </c>
      <c r="H30" s="103">
        <f t="shared" ref="H30:I30" si="67">G30+15/1440</f>
        <v>0.35625000000000007</v>
      </c>
      <c r="I30" s="103">
        <f t="shared" si="67"/>
        <v>0.36666666666666675</v>
      </c>
      <c r="J30" s="103">
        <f t="shared" ref="J30:K30" si="68">I30+24/1440</f>
        <v>0.38333333333333341</v>
      </c>
      <c r="K30" s="103">
        <f t="shared" si="68"/>
        <v>0.40000000000000008</v>
      </c>
      <c r="L30" s="103">
        <f>K30+15/1440</f>
        <v>0.41041666666666676</v>
      </c>
      <c r="M30" s="104">
        <f>L30+15/1440</f>
        <v>0.42083333333333345</v>
      </c>
      <c r="N30" s="104">
        <f>M30+24/1440</f>
        <v>0.43750000000000011</v>
      </c>
      <c r="O30" s="104">
        <f>N30+24/1440</f>
        <v>0.45416666666666677</v>
      </c>
      <c r="P30" s="103">
        <f>O30+15/1440</f>
        <v>0.46458333333333346</v>
      </c>
      <c r="Q30" s="103">
        <f>P30+15/1440</f>
        <v>0.47500000000000014</v>
      </c>
      <c r="R30" s="103">
        <f>Q30+24/1440</f>
        <v>0.49166666666666681</v>
      </c>
      <c r="S30" s="103">
        <f>R30+24/1440</f>
        <v>0.50833333333333353</v>
      </c>
      <c r="T30" s="103">
        <f>S30+15/1440</f>
        <v>0.51875000000000016</v>
      </c>
      <c r="U30" s="103">
        <f>T30+15/1440</f>
        <v>0.52916666666666679</v>
      </c>
      <c r="V30" s="103">
        <f>U30+24/1440</f>
        <v>0.5458333333333335</v>
      </c>
      <c r="W30" s="103">
        <f>V30+24/1440</f>
        <v>0.56250000000000022</v>
      </c>
      <c r="X30" s="103">
        <f t="shared" ref="X30:Y31" si="69">W30+15/1440</f>
        <v>0.57291666666666685</v>
      </c>
      <c r="Y30" s="103">
        <f t="shared" si="69"/>
        <v>0.58333333333333348</v>
      </c>
      <c r="Z30" s="103">
        <f t="shared" ref="Z30:AA31" si="70">Y30+24/1440</f>
        <v>0.6000000000000002</v>
      </c>
      <c r="AA30" s="103">
        <f t="shared" si="70"/>
        <v>0.61666666666666692</v>
      </c>
      <c r="AB30" s="103">
        <f t="shared" ref="AB30:AC31" si="71">AA30+15/1440</f>
        <v>0.62708333333333355</v>
      </c>
      <c r="AC30" s="104">
        <f t="shared" si="71"/>
        <v>0.63750000000000018</v>
      </c>
      <c r="AD30" s="104">
        <f t="shared" ref="AD30:AE31" si="72">AC30+24/1440</f>
        <v>0.6541666666666669</v>
      </c>
      <c r="AE30" s="104">
        <f t="shared" si="72"/>
        <v>0.67083333333333361</v>
      </c>
      <c r="AF30" s="103">
        <f t="shared" ref="AF30:AG31" si="73">AE30+15/1440</f>
        <v>0.68125000000000024</v>
      </c>
      <c r="AG30" s="103">
        <f t="shared" si="73"/>
        <v>0.69166666666666687</v>
      </c>
      <c r="AH30" s="103">
        <f t="shared" ref="AH30:AI30" si="74">AG30+24/1440</f>
        <v>0.70833333333333359</v>
      </c>
      <c r="AI30" s="103">
        <f t="shared" si="74"/>
        <v>0.72500000000000031</v>
      </c>
      <c r="AJ30" s="103">
        <f>AI30+15/1440</f>
        <v>0.73541666666666694</v>
      </c>
      <c r="AK30" s="103">
        <f>AJ30+15/1440</f>
        <v>0.74583333333333357</v>
      </c>
      <c r="AL30" s="103">
        <f t="shared" ref="AL30:AM30" si="75">AK30+24/1440</f>
        <v>0.76250000000000029</v>
      </c>
      <c r="AM30" s="103">
        <f t="shared" si="75"/>
        <v>0.77916666666666701</v>
      </c>
      <c r="AN30" s="103">
        <f>AM30+15/1440</f>
        <v>0.78958333333333364</v>
      </c>
      <c r="AO30" s="103">
        <f>AN30+15/1440</f>
        <v>0.80000000000000027</v>
      </c>
      <c r="AP30" s="103"/>
      <c r="AQ30" s="103"/>
      <c r="AR30" s="103"/>
      <c r="AS30" s="103"/>
      <c r="AT30" s="105">
        <v>17</v>
      </c>
      <c r="AU30" s="106">
        <f>(M30-C30)+(AC30-O30)+(AO30-AE30)</f>
        <v>0.44166666666666682</v>
      </c>
      <c r="AV30" s="14">
        <f>HOUR(AU30)+MINUTE(AU30)/60</f>
        <v>10.6</v>
      </c>
      <c r="AW30" s="88">
        <f>AV30+0.38</f>
        <v>10.98</v>
      </c>
    </row>
    <row r="31" spans="1:49" s="110" customFormat="1" ht="15.75">
      <c r="A31" s="86" t="s">
        <v>14</v>
      </c>
      <c r="B31" s="112">
        <v>39</v>
      </c>
      <c r="C31" s="113">
        <f>C30+B31/1440</f>
        <v>0.31875000000000003</v>
      </c>
      <c r="D31" s="103">
        <f t="shared" si="65"/>
        <v>0.32916666666666672</v>
      </c>
      <c r="E31" s="103">
        <f t="shared" si="65"/>
        <v>0.3395833333333334</v>
      </c>
      <c r="F31" s="103">
        <f t="shared" si="66"/>
        <v>0.35625000000000007</v>
      </c>
      <c r="G31" s="103">
        <f t="shared" si="66"/>
        <v>0.37291666666666673</v>
      </c>
      <c r="H31" s="103">
        <f t="shared" si="65"/>
        <v>0.38333333333333341</v>
      </c>
      <c r="I31" s="103">
        <f t="shared" si="65"/>
        <v>0.3937500000000001</v>
      </c>
      <c r="J31" s="103">
        <f t="shared" si="66"/>
        <v>0.41041666666666676</v>
      </c>
      <c r="K31" s="103">
        <f t="shared" si="66"/>
        <v>0.42708333333333343</v>
      </c>
      <c r="L31" s="103">
        <f t="shared" ref="L31:M31" si="76">K31+15/1440</f>
        <v>0.43750000000000011</v>
      </c>
      <c r="M31" s="103">
        <f t="shared" si="76"/>
        <v>0.4479166666666668</v>
      </c>
      <c r="N31" s="103">
        <f t="shared" ref="N31:O31" si="77">M31+24/1440</f>
        <v>0.46458333333333346</v>
      </c>
      <c r="O31" s="103">
        <f t="shared" si="77"/>
        <v>0.48125000000000012</v>
      </c>
      <c r="P31" s="103">
        <f t="shared" ref="P31:Q31" si="78">O31+15/1440</f>
        <v>0.49166666666666681</v>
      </c>
      <c r="Q31" s="104">
        <f t="shared" si="78"/>
        <v>0.50208333333333344</v>
      </c>
      <c r="R31" s="104">
        <f t="shared" ref="R31:S31" si="79">Q31+24/1440</f>
        <v>0.51875000000000016</v>
      </c>
      <c r="S31" s="104">
        <f t="shared" si="79"/>
        <v>0.53541666666666687</v>
      </c>
      <c r="T31" s="104">
        <f t="shared" ref="T31:U31" si="80">S31+15/1440</f>
        <v>0.5458333333333335</v>
      </c>
      <c r="U31" s="104">
        <f t="shared" si="80"/>
        <v>0.55625000000000013</v>
      </c>
      <c r="V31" s="103">
        <f t="shared" ref="V31:W31" si="81">U31+24/1440</f>
        <v>0.57291666666666685</v>
      </c>
      <c r="W31" s="103">
        <f t="shared" si="81"/>
        <v>0.58958333333333357</v>
      </c>
      <c r="X31" s="103">
        <f t="shared" si="69"/>
        <v>0.6000000000000002</v>
      </c>
      <c r="Y31" s="103">
        <f t="shared" si="69"/>
        <v>0.61041666666666683</v>
      </c>
      <c r="Z31" s="103">
        <f t="shared" si="70"/>
        <v>0.62708333333333355</v>
      </c>
      <c r="AA31" s="103">
        <f t="shared" si="70"/>
        <v>0.64375000000000027</v>
      </c>
      <c r="AB31" s="103">
        <f t="shared" si="71"/>
        <v>0.6541666666666669</v>
      </c>
      <c r="AC31" s="103">
        <f t="shared" si="71"/>
        <v>0.66458333333333353</v>
      </c>
      <c r="AD31" s="103">
        <f t="shared" si="72"/>
        <v>0.68125000000000024</v>
      </c>
      <c r="AE31" s="103">
        <f t="shared" si="72"/>
        <v>0.69791666666666696</v>
      </c>
      <c r="AF31" s="103">
        <f t="shared" si="73"/>
        <v>0.70833333333333359</v>
      </c>
      <c r="AG31" s="103">
        <f t="shared" si="73"/>
        <v>0.71875000000000022</v>
      </c>
      <c r="AH31" s="103"/>
      <c r="AI31" s="103"/>
      <c r="AJ31" s="103"/>
      <c r="AK31" s="103"/>
      <c r="AL31" s="103"/>
      <c r="AM31" s="103"/>
      <c r="AN31" s="103"/>
      <c r="AO31" s="103"/>
      <c r="AP31" s="77"/>
      <c r="AQ31" s="77"/>
      <c r="AR31" s="77"/>
      <c r="AS31" s="77"/>
      <c r="AT31" s="111">
        <v>13</v>
      </c>
      <c r="AU31" s="106">
        <f>(Q31-C31)+(AG31-U31)</f>
        <v>0.34583333333333349</v>
      </c>
      <c r="AV31" s="14">
        <f>HOUR(AU31)+MINUTE(AU31)/60</f>
        <v>8.3000000000000007</v>
      </c>
      <c r="AW31" s="88">
        <f>AV31+0.38</f>
        <v>8.6800000000000015</v>
      </c>
    </row>
    <row r="32" spans="1:49" s="110" customFormat="1" ht="16.5" thickBot="1">
      <c r="A32" s="117"/>
      <c r="B32" s="118"/>
      <c r="C32" s="118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108"/>
      <c r="Q32" s="108"/>
      <c r="R32" s="108"/>
      <c r="S32" s="80"/>
      <c r="T32" s="80"/>
      <c r="U32" s="80"/>
      <c r="V32" s="80"/>
      <c r="W32" s="80"/>
      <c r="X32" s="80"/>
      <c r="Y32" s="80"/>
      <c r="Z32" s="80"/>
      <c r="AA32" s="80"/>
      <c r="AB32" s="108"/>
      <c r="AC32" s="108"/>
      <c r="AD32" s="108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119"/>
      <c r="AU32" s="119"/>
      <c r="AV32" s="119"/>
      <c r="AW32" s="120"/>
    </row>
    <row r="33" spans="1:49" s="82" customFormat="1" ht="15.75">
      <c r="B33" s="91">
        <f>SUM(B30:B32)</f>
        <v>78</v>
      </c>
      <c r="AT33" s="96">
        <f>SUM(AT30:AT32)</f>
        <v>30</v>
      </c>
      <c r="AU33" s="96"/>
      <c r="AV33" s="97">
        <f>SUM(AV30:AV32)</f>
        <v>18.899999999999999</v>
      </c>
      <c r="AW33" s="96">
        <f>SUM(AW30:AW32)</f>
        <v>19.660000000000004</v>
      </c>
    </row>
    <row r="35" spans="1:49" ht="15.75">
      <c r="A35" s="82" t="s">
        <v>47</v>
      </c>
      <c r="B35" s="91"/>
      <c r="C35" s="82"/>
      <c r="D35" s="82"/>
    </row>
    <row r="36" spans="1:49" ht="15.75">
      <c r="A36" s="82" t="s">
        <v>90</v>
      </c>
      <c r="B36" s="265">
        <v>0.47916666666666669</v>
      </c>
      <c r="C36" s="82"/>
      <c r="D36" s="82" t="s">
        <v>89</v>
      </c>
    </row>
    <row r="37" spans="1:49" ht="15.75">
      <c r="A37" s="82" t="s">
        <v>91</v>
      </c>
      <c r="B37" s="28" t="s">
        <v>10</v>
      </c>
      <c r="C37" s="82"/>
      <c r="D37" s="81" t="s">
        <v>92</v>
      </c>
    </row>
    <row r="38" spans="1:49" ht="15.75">
      <c r="A38" s="28"/>
      <c r="B38" s="58" t="s">
        <v>129</v>
      </c>
      <c r="C38" s="82"/>
      <c r="D38" s="82" t="s">
        <v>97</v>
      </c>
    </row>
    <row r="39" spans="1:49" ht="15.75">
      <c r="A39" s="82"/>
      <c r="B39" s="58" t="s">
        <v>27</v>
      </c>
      <c r="C39" s="82"/>
      <c r="D39" s="82" t="s">
        <v>98</v>
      </c>
    </row>
    <row r="40" spans="1:49" ht="15.75">
      <c r="A40" s="82"/>
      <c r="B40" s="29" t="s">
        <v>28</v>
      </c>
      <c r="C40" s="82"/>
      <c r="D40" s="82" t="s">
        <v>99</v>
      </c>
    </row>
    <row r="41" spans="1:49" ht="15.75">
      <c r="A41" s="82" t="s">
        <v>95</v>
      </c>
      <c r="B41" s="94" t="s">
        <v>13</v>
      </c>
      <c r="C41" s="82"/>
      <c r="D41" s="82" t="s">
        <v>96</v>
      </c>
    </row>
    <row r="42" spans="1:49" ht="15.75">
      <c r="A42" s="100">
        <v>4</v>
      </c>
      <c r="B42" s="101">
        <v>0.27083333333333331</v>
      </c>
      <c r="C42" s="100"/>
      <c r="D42" s="82" t="s">
        <v>141</v>
      </c>
    </row>
  </sheetData>
  <mergeCells count="24">
    <mergeCell ref="AW19:AW20"/>
    <mergeCell ref="A28:A29"/>
    <mergeCell ref="B28:B29"/>
    <mergeCell ref="C28:AQ28"/>
    <mergeCell ref="AT28:AT29"/>
    <mergeCell ref="AU28:AV28"/>
    <mergeCell ref="AW28:AW29"/>
    <mergeCell ref="A19:A20"/>
    <mergeCell ref="B19:B20"/>
    <mergeCell ref="C19:AQ19"/>
    <mergeCell ref="AT19:AT20"/>
    <mergeCell ref="AU19:AV19"/>
    <mergeCell ref="AU12:AU13"/>
    <mergeCell ref="A3:A4"/>
    <mergeCell ref="B3:B4"/>
    <mergeCell ref="C3:AQ3"/>
    <mergeCell ref="AR3:AR4"/>
    <mergeCell ref="AS3:AT3"/>
    <mergeCell ref="AU3:AU4"/>
    <mergeCell ref="A12:A13"/>
    <mergeCell ref="B12:B13"/>
    <mergeCell ref="C12:AQ12"/>
    <mergeCell ref="AR12:AR13"/>
    <mergeCell ref="AS12:AT12"/>
  </mergeCells>
  <pageMargins left="0.11811023622047245" right="0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J61"/>
  <sheetViews>
    <sheetView topLeftCell="H9" zoomScale="80" zoomScaleNormal="80" workbookViewId="0">
      <selection activeCell="AF54" sqref="AF54"/>
    </sheetView>
  </sheetViews>
  <sheetFormatPr defaultRowHeight="15"/>
  <cols>
    <col min="3" max="58" width="6.85546875" customWidth="1"/>
  </cols>
  <sheetData>
    <row r="1" spans="1:62" s="82" customFormat="1" ht="15.75">
      <c r="I1" s="83"/>
      <c r="J1" s="83"/>
      <c r="K1" s="83"/>
      <c r="L1" s="83"/>
      <c r="M1" s="74" t="s">
        <v>29</v>
      </c>
      <c r="P1" s="83"/>
      <c r="Q1" s="83"/>
      <c r="S1" s="74"/>
      <c r="T1" s="74"/>
      <c r="U1" s="64" t="s">
        <v>112</v>
      </c>
      <c r="W1" s="64"/>
      <c r="X1" s="64"/>
      <c r="Y1" s="64"/>
      <c r="Z1" s="124"/>
      <c r="AA1" s="74" t="s">
        <v>1</v>
      </c>
      <c r="AB1" s="83"/>
      <c r="AD1" s="178" t="s">
        <v>142</v>
      </c>
      <c r="AE1" s="177"/>
      <c r="AF1" s="223" t="s">
        <v>156</v>
      </c>
      <c r="AG1" s="177"/>
      <c r="AH1" s="177"/>
      <c r="AI1" s="177"/>
      <c r="AJ1" s="177"/>
      <c r="AK1" s="177"/>
      <c r="AL1" s="177"/>
    </row>
    <row r="2" spans="1:62" s="82" customFormat="1" ht="16.5" thickBot="1">
      <c r="Q2" s="82" t="s">
        <v>30</v>
      </c>
      <c r="W2" s="82" t="s">
        <v>31</v>
      </c>
    </row>
    <row r="3" spans="1:62" s="82" customFormat="1" ht="15" customHeight="1">
      <c r="A3" s="298" t="s">
        <v>5</v>
      </c>
      <c r="B3" s="300" t="s">
        <v>6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219"/>
      <c r="BG3" s="294" t="s">
        <v>7</v>
      </c>
      <c r="BH3" s="296" t="s">
        <v>8</v>
      </c>
      <c r="BI3" s="297"/>
      <c r="BJ3" s="286" t="s">
        <v>9</v>
      </c>
    </row>
    <row r="4" spans="1:62" s="82" customFormat="1" ht="15.75">
      <c r="A4" s="299"/>
      <c r="B4" s="301"/>
      <c r="C4" s="4" t="s">
        <v>10</v>
      </c>
      <c r="D4" s="25" t="s">
        <v>32</v>
      </c>
      <c r="E4" s="5" t="s">
        <v>10</v>
      </c>
      <c r="F4" s="5" t="s">
        <v>33</v>
      </c>
      <c r="G4" s="5" t="s">
        <v>10</v>
      </c>
      <c r="H4" s="25" t="s">
        <v>32</v>
      </c>
      <c r="I4" s="5" t="s">
        <v>10</v>
      </c>
      <c r="J4" s="5" t="s">
        <v>33</v>
      </c>
      <c r="K4" s="5" t="s">
        <v>10</v>
      </c>
      <c r="L4" s="25" t="s">
        <v>32</v>
      </c>
      <c r="M4" s="5" t="s">
        <v>10</v>
      </c>
      <c r="N4" s="5" t="s">
        <v>33</v>
      </c>
      <c r="O4" s="5" t="s">
        <v>10</v>
      </c>
      <c r="P4" s="25" t="s">
        <v>32</v>
      </c>
      <c r="Q4" s="5" t="s">
        <v>10</v>
      </c>
      <c r="R4" s="5" t="s">
        <v>33</v>
      </c>
      <c r="S4" s="5" t="s">
        <v>10</v>
      </c>
      <c r="T4" s="25" t="s">
        <v>32</v>
      </c>
      <c r="U4" s="5" t="s">
        <v>10</v>
      </c>
      <c r="V4" s="5" t="s">
        <v>33</v>
      </c>
      <c r="W4" s="5" t="s">
        <v>10</v>
      </c>
      <c r="X4" s="25" t="s">
        <v>32</v>
      </c>
      <c r="Y4" s="5" t="s">
        <v>10</v>
      </c>
      <c r="Z4" s="5" t="s">
        <v>33</v>
      </c>
      <c r="AA4" s="5" t="s">
        <v>10</v>
      </c>
      <c r="AB4" s="25" t="s">
        <v>32</v>
      </c>
      <c r="AC4" s="5" t="s">
        <v>10</v>
      </c>
      <c r="AD4" s="5" t="s">
        <v>33</v>
      </c>
      <c r="AE4" s="5" t="s">
        <v>10</v>
      </c>
      <c r="AF4" s="25" t="s">
        <v>32</v>
      </c>
      <c r="AG4" s="5" t="s">
        <v>10</v>
      </c>
      <c r="AH4" s="5" t="s">
        <v>33</v>
      </c>
      <c r="AI4" s="5" t="s">
        <v>10</v>
      </c>
      <c r="AJ4" s="25" t="s">
        <v>32</v>
      </c>
      <c r="AK4" s="5" t="s">
        <v>10</v>
      </c>
      <c r="AL4" s="5" t="s">
        <v>33</v>
      </c>
      <c r="AM4" s="5" t="s">
        <v>10</v>
      </c>
      <c r="AN4" s="25" t="s">
        <v>32</v>
      </c>
      <c r="AO4" s="5" t="s">
        <v>10</v>
      </c>
      <c r="AP4" s="5" t="s">
        <v>33</v>
      </c>
      <c r="AQ4" s="5" t="s">
        <v>10</v>
      </c>
      <c r="AR4" s="25" t="s">
        <v>32</v>
      </c>
      <c r="AS4" s="5" t="s">
        <v>10</v>
      </c>
      <c r="AT4" s="5" t="s">
        <v>33</v>
      </c>
      <c r="AU4" s="5" t="s">
        <v>10</v>
      </c>
      <c r="AV4" s="25" t="s">
        <v>32</v>
      </c>
      <c r="AW4" s="5" t="s">
        <v>10</v>
      </c>
      <c r="AX4" s="5" t="s">
        <v>33</v>
      </c>
      <c r="AY4" s="5" t="s">
        <v>10</v>
      </c>
      <c r="AZ4" s="25" t="s">
        <v>32</v>
      </c>
      <c r="BA4" s="5" t="s">
        <v>10</v>
      </c>
      <c r="BB4" s="5" t="s">
        <v>33</v>
      </c>
      <c r="BC4" s="5" t="s">
        <v>10</v>
      </c>
      <c r="BD4" s="25" t="s">
        <v>32</v>
      </c>
      <c r="BE4" s="5" t="s">
        <v>10</v>
      </c>
      <c r="BF4" s="25" t="s">
        <v>33</v>
      </c>
      <c r="BG4" s="295"/>
      <c r="BH4" s="303"/>
      <c r="BI4" s="304"/>
      <c r="BJ4" s="287"/>
    </row>
    <row r="5" spans="1:62" s="82" customFormat="1" ht="15.75">
      <c r="A5" s="86">
        <v>1</v>
      </c>
      <c r="B5" s="87">
        <v>8</v>
      </c>
      <c r="C5" s="125"/>
      <c r="D5" s="77"/>
      <c r="E5" s="75">
        <v>0.25</v>
      </c>
      <c r="F5" s="77">
        <f>E5+24/1440</f>
        <v>0.26666666666666666</v>
      </c>
      <c r="G5" s="77">
        <f>F5+24/1440</f>
        <v>0.28333333333333333</v>
      </c>
      <c r="H5" s="77">
        <f>G5+12/1440</f>
        <v>0.29166666666666669</v>
      </c>
      <c r="I5" s="77">
        <f>H5+12/1440</f>
        <v>0.30000000000000004</v>
      </c>
      <c r="J5" s="77">
        <f>I5+24/1440</f>
        <v>0.31666666666666671</v>
      </c>
      <c r="K5" s="77">
        <f>J5+24/1440</f>
        <v>0.33333333333333337</v>
      </c>
      <c r="L5" s="77">
        <f>K5+12/1440</f>
        <v>0.34166666666666673</v>
      </c>
      <c r="M5" s="76">
        <f>L5+12/1440</f>
        <v>0.35000000000000009</v>
      </c>
      <c r="N5" s="76">
        <f t="shared" ref="N5:AA13" si="0">M5+24/1440</f>
        <v>0.36666666666666675</v>
      </c>
      <c r="O5" s="76">
        <f t="shared" si="0"/>
        <v>0.38333333333333341</v>
      </c>
      <c r="P5" s="77">
        <f t="shared" ref="P5:AB6" si="1">O5+12/1440</f>
        <v>0.39166666666666677</v>
      </c>
      <c r="Q5" s="77">
        <f t="shared" si="1"/>
        <v>0.40000000000000013</v>
      </c>
      <c r="R5" s="77">
        <f t="shared" ref="R5:S5" si="2">Q5+24/1440</f>
        <v>0.4166666666666668</v>
      </c>
      <c r="S5" s="77">
        <f t="shared" si="2"/>
        <v>0.43333333333333346</v>
      </c>
      <c r="T5" s="77">
        <f t="shared" ref="T5:U5" si="3">S5+12/1440</f>
        <v>0.44166666666666682</v>
      </c>
      <c r="U5" s="77">
        <f t="shared" si="3"/>
        <v>0.45000000000000018</v>
      </c>
      <c r="V5" s="77">
        <f t="shared" ref="V5:W5" si="4">U5+24/1440</f>
        <v>0.46666666666666684</v>
      </c>
      <c r="W5" s="77">
        <f t="shared" si="4"/>
        <v>0.4833333333333335</v>
      </c>
      <c r="X5" s="77">
        <f t="shared" ref="X5:Y5" si="5">W5+12/1440</f>
        <v>0.49166666666666686</v>
      </c>
      <c r="Y5" s="77">
        <f t="shared" si="5"/>
        <v>0.50000000000000022</v>
      </c>
      <c r="Z5" s="77">
        <f t="shared" ref="Z5:AA5" si="6">Y5+24/1440</f>
        <v>0.51666666666666694</v>
      </c>
      <c r="AA5" s="77">
        <f t="shared" si="6"/>
        <v>0.53333333333333366</v>
      </c>
      <c r="AB5" s="77">
        <f t="shared" ref="AB5:AO10" si="7">AA5+12/1440</f>
        <v>0.54166666666666696</v>
      </c>
      <c r="AC5" s="77">
        <f t="shared" si="7"/>
        <v>0.55000000000000027</v>
      </c>
      <c r="AD5" s="77">
        <f t="shared" ref="AD5:AI13" si="8">AC5+24/1440</f>
        <v>0.56666666666666698</v>
      </c>
      <c r="AE5" s="77">
        <f t="shared" si="8"/>
        <v>0.5833333333333337</v>
      </c>
      <c r="AF5" s="77">
        <f t="shared" ref="AB5:AK13" si="9">AE5+12/1440</f>
        <v>0.59166666666666701</v>
      </c>
      <c r="AG5" s="77">
        <f t="shared" si="9"/>
        <v>0.60000000000000031</v>
      </c>
      <c r="AH5" s="77">
        <f t="shared" ref="AH5:AI5" si="10">AG5+24/1440</f>
        <v>0.61666666666666703</v>
      </c>
      <c r="AI5" s="77">
        <f t="shared" si="10"/>
        <v>0.63333333333333375</v>
      </c>
      <c r="AJ5" s="77">
        <f t="shared" ref="AJ5:AK5" si="11">AI5+12/1440</f>
        <v>0.64166666666666705</v>
      </c>
      <c r="AK5" s="77">
        <f t="shared" si="11"/>
        <v>0.65000000000000036</v>
      </c>
      <c r="AL5" s="77">
        <f>AK5+24/1440</f>
        <v>0.66666666666666707</v>
      </c>
      <c r="AM5" s="77">
        <f>AL5+24/1440</f>
        <v>0.68333333333333379</v>
      </c>
      <c r="AN5" s="77">
        <f>AM5+12/1440</f>
        <v>0.6916666666666671</v>
      </c>
      <c r="AO5" s="77">
        <f>AN5+12/1440</f>
        <v>0.7000000000000004</v>
      </c>
      <c r="AP5" s="77">
        <f>AO5+24/1440</f>
        <v>0.71666666666666712</v>
      </c>
      <c r="AQ5" s="77">
        <f>AP5+24/1440</f>
        <v>0.73333333333333384</v>
      </c>
      <c r="AR5" s="77">
        <f t="shared" ref="AR5:AW10" si="12">AQ5+12/1440</f>
        <v>0.74166666666666714</v>
      </c>
      <c r="AS5" s="77">
        <f t="shared" si="12"/>
        <v>0.75000000000000044</v>
      </c>
      <c r="AT5" s="77">
        <f t="shared" ref="AT5:AU5" si="13">AS5+24/1440</f>
        <v>0.76666666666666716</v>
      </c>
      <c r="AU5" s="77">
        <f t="shared" si="13"/>
        <v>0.78333333333333388</v>
      </c>
      <c r="AV5" s="77">
        <f t="shared" ref="AV5:AW5" si="14">AU5+12/1440</f>
        <v>0.79166666666666718</v>
      </c>
      <c r="AW5" s="76">
        <f t="shared" si="14"/>
        <v>0.80000000000000049</v>
      </c>
      <c r="AX5" s="267">
        <f t="shared" ref="AX5:AY5" si="15">AW5+24/1440</f>
        <v>0.81666666666666721</v>
      </c>
      <c r="AY5" s="267">
        <f t="shared" si="15"/>
        <v>0.83333333333333393</v>
      </c>
      <c r="AZ5" s="12">
        <f t="shared" ref="AZ5:BE5" si="16">AY5+12/1440</f>
        <v>0.84166666666666723</v>
      </c>
      <c r="BA5" s="12">
        <f t="shared" si="16"/>
        <v>0.85000000000000053</v>
      </c>
      <c r="BB5" s="12">
        <f t="shared" ref="BB5:BC5" si="17">BA5+24/1440</f>
        <v>0.86666666666666725</v>
      </c>
      <c r="BC5" s="12">
        <f t="shared" si="17"/>
        <v>0.88333333333333397</v>
      </c>
      <c r="BD5" s="12">
        <f t="shared" si="16"/>
        <v>0.89166666666666727</v>
      </c>
      <c r="BE5" s="12">
        <f t="shared" si="16"/>
        <v>0.90000000000000058</v>
      </c>
      <c r="BF5" s="12"/>
      <c r="BG5" s="126">
        <v>24</v>
      </c>
      <c r="BH5" s="77">
        <f>(M5-E5)+(AW5-O5)+(BE5-AY5)</f>
        <v>0.58333333333333381</v>
      </c>
      <c r="BI5" s="14">
        <f>HOUR(BH5)+MINUTE(BH5)/60</f>
        <v>14</v>
      </c>
      <c r="BJ5" s="88">
        <f>BI5+0.38</f>
        <v>14.38</v>
      </c>
    </row>
    <row r="6" spans="1:62" s="82" customFormat="1" ht="15.75">
      <c r="A6" s="86">
        <v>2</v>
      </c>
      <c r="B6" s="87">
        <v>8</v>
      </c>
      <c r="C6" s="125"/>
      <c r="D6" s="77"/>
      <c r="E6" s="75">
        <f>E5+8/1440</f>
        <v>0.25555555555555554</v>
      </c>
      <c r="F6" s="77">
        <f t="shared" ref="F6:G13" si="18">E6+24/1440</f>
        <v>0.2722222222222222</v>
      </c>
      <c r="G6" s="77">
        <f t="shared" si="18"/>
        <v>0.28888888888888886</v>
      </c>
      <c r="H6" s="77">
        <f t="shared" ref="H6:I13" si="19">G6+12/1440</f>
        <v>0.29722222222222222</v>
      </c>
      <c r="I6" s="77">
        <f t="shared" si="19"/>
        <v>0.30555555555555558</v>
      </c>
      <c r="J6" s="77">
        <f t="shared" ref="J6:K13" si="20">I6+24/1440</f>
        <v>0.32222222222222224</v>
      </c>
      <c r="K6" s="77">
        <f t="shared" si="20"/>
        <v>0.33888888888888891</v>
      </c>
      <c r="L6" s="77">
        <f t="shared" ref="L6:Y13" si="21">K6+12/1440</f>
        <v>0.34722222222222227</v>
      </c>
      <c r="M6" s="77">
        <f t="shared" si="21"/>
        <v>0.35555555555555562</v>
      </c>
      <c r="N6" s="77">
        <f t="shared" si="0"/>
        <v>0.37222222222222229</v>
      </c>
      <c r="O6" s="77">
        <f t="shared" si="0"/>
        <v>0.38888888888888895</v>
      </c>
      <c r="P6" s="77">
        <f t="shared" si="1"/>
        <v>0.39722222222222231</v>
      </c>
      <c r="Q6" s="76">
        <f t="shared" si="21"/>
        <v>0.40555555555555567</v>
      </c>
      <c r="R6" s="76">
        <f t="shared" si="0"/>
        <v>0.42222222222222233</v>
      </c>
      <c r="S6" s="76">
        <f t="shared" si="0"/>
        <v>0.43888888888888899</v>
      </c>
      <c r="T6" s="77">
        <f t="shared" si="1"/>
        <v>0.44722222222222235</v>
      </c>
      <c r="U6" s="77">
        <f t="shared" si="21"/>
        <v>0.45555555555555571</v>
      </c>
      <c r="V6" s="77">
        <f t="shared" si="0"/>
        <v>0.47222222222222238</v>
      </c>
      <c r="W6" s="77">
        <f t="shared" si="0"/>
        <v>0.48888888888888904</v>
      </c>
      <c r="X6" s="77">
        <f t="shared" si="1"/>
        <v>0.4972222222222224</v>
      </c>
      <c r="Y6" s="77">
        <f t="shared" si="21"/>
        <v>0.50555555555555576</v>
      </c>
      <c r="Z6" s="77">
        <f t="shared" si="0"/>
        <v>0.52222222222222248</v>
      </c>
      <c r="AA6" s="77">
        <f t="shared" si="0"/>
        <v>0.53888888888888919</v>
      </c>
      <c r="AB6" s="77">
        <f t="shared" si="1"/>
        <v>0.5472222222222225</v>
      </c>
      <c r="AC6" s="77">
        <f t="shared" si="7"/>
        <v>0.5555555555555558</v>
      </c>
      <c r="AD6" s="77">
        <f t="shared" si="8"/>
        <v>0.57222222222222252</v>
      </c>
      <c r="AE6" s="77">
        <f t="shared" si="8"/>
        <v>0.58888888888888924</v>
      </c>
      <c r="AF6" s="77">
        <f t="shared" si="9"/>
        <v>0.59722222222222254</v>
      </c>
      <c r="AG6" s="76">
        <f t="shared" si="7"/>
        <v>0.60555555555555585</v>
      </c>
      <c r="AH6" s="76">
        <f t="shared" si="8"/>
        <v>0.62222222222222257</v>
      </c>
      <c r="AI6" s="76">
        <f t="shared" si="8"/>
        <v>0.63888888888888928</v>
      </c>
      <c r="AJ6" s="77">
        <f t="shared" si="9"/>
        <v>0.64722222222222259</v>
      </c>
      <c r="AK6" s="77">
        <f t="shared" si="7"/>
        <v>0.65555555555555589</v>
      </c>
      <c r="AL6" s="77">
        <f t="shared" ref="AL6:AU13" si="22">AK6+24/1440</f>
        <v>0.67222222222222261</v>
      </c>
      <c r="AM6" s="77">
        <f t="shared" si="22"/>
        <v>0.68888888888888933</v>
      </c>
      <c r="AN6" s="77">
        <f t="shared" ref="AN6:AW13" si="23">AM6+12/1440</f>
        <v>0.69722222222222263</v>
      </c>
      <c r="AO6" s="77">
        <f t="shared" si="7"/>
        <v>0.70555555555555594</v>
      </c>
      <c r="AP6" s="77">
        <f t="shared" si="22"/>
        <v>0.72222222222222265</v>
      </c>
      <c r="AQ6" s="77">
        <f t="shared" si="22"/>
        <v>0.73888888888888937</v>
      </c>
      <c r="AR6" s="77">
        <f t="shared" si="23"/>
        <v>0.74722222222222268</v>
      </c>
      <c r="AS6" s="77">
        <f t="shared" si="12"/>
        <v>0.75555555555555598</v>
      </c>
      <c r="AT6" s="77">
        <f t="shared" si="22"/>
        <v>0.7722222222222227</v>
      </c>
      <c r="AU6" s="77">
        <f t="shared" si="22"/>
        <v>0.78888888888888942</v>
      </c>
      <c r="AV6" s="77">
        <f t="shared" si="23"/>
        <v>0.79722222222222272</v>
      </c>
      <c r="AW6" s="77">
        <f t="shared" si="12"/>
        <v>0.80555555555555602</v>
      </c>
      <c r="AX6" s="12"/>
      <c r="AY6" s="12"/>
      <c r="AZ6" s="12"/>
      <c r="BA6" s="12"/>
      <c r="BB6" s="12"/>
      <c r="BC6" s="12"/>
      <c r="BD6" s="12"/>
      <c r="BE6" s="12"/>
      <c r="BF6" s="12"/>
      <c r="BG6" s="126">
        <v>20</v>
      </c>
      <c r="BH6" s="77">
        <f>(Q6-E6)+(AG6-S6)+(AW6-AI6)</f>
        <v>0.48333333333333373</v>
      </c>
      <c r="BI6" s="14">
        <f t="shared" ref="BI6:BI13" si="24">HOUR(BH6)+MINUTE(BH6)/60</f>
        <v>11.6</v>
      </c>
      <c r="BJ6" s="88">
        <f t="shared" ref="BJ6:BJ14" si="25">BI6+0.38</f>
        <v>11.98</v>
      </c>
    </row>
    <row r="7" spans="1:62" s="82" customFormat="1" ht="15.75">
      <c r="A7" s="86">
        <v>3</v>
      </c>
      <c r="B7" s="87">
        <v>8</v>
      </c>
      <c r="C7" s="125"/>
      <c r="D7" s="77"/>
      <c r="E7" s="75">
        <f t="shared" ref="E7:E8" si="26">E6+8/1440</f>
        <v>0.26111111111111107</v>
      </c>
      <c r="F7" s="77">
        <f t="shared" si="18"/>
        <v>0.27777777777777773</v>
      </c>
      <c r="G7" s="77">
        <f t="shared" si="18"/>
        <v>0.2944444444444444</v>
      </c>
      <c r="H7" s="77">
        <f t="shared" si="19"/>
        <v>0.30277777777777776</v>
      </c>
      <c r="I7" s="77">
        <f t="shared" si="19"/>
        <v>0.31111111111111112</v>
      </c>
      <c r="J7" s="77">
        <f t="shared" si="20"/>
        <v>0.32777777777777778</v>
      </c>
      <c r="K7" s="77">
        <f t="shared" si="20"/>
        <v>0.34444444444444444</v>
      </c>
      <c r="L7" s="77">
        <f t="shared" si="21"/>
        <v>0.3527777777777778</v>
      </c>
      <c r="M7" s="77">
        <f t="shared" si="21"/>
        <v>0.36111111111111116</v>
      </c>
      <c r="N7" s="77">
        <f t="shared" si="0"/>
        <v>0.37777777777777782</v>
      </c>
      <c r="O7" s="77">
        <f t="shared" si="0"/>
        <v>0.39444444444444449</v>
      </c>
      <c r="P7" s="77">
        <f t="shared" si="21"/>
        <v>0.40277777777777785</v>
      </c>
      <c r="Q7" s="77">
        <f t="shared" si="21"/>
        <v>0.4111111111111112</v>
      </c>
      <c r="R7" s="77">
        <f t="shared" si="0"/>
        <v>0.42777777777777787</v>
      </c>
      <c r="S7" s="77">
        <f t="shared" si="0"/>
        <v>0.44444444444444453</v>
      </c>
      <c r="T7" s="77">
        <f t="shared" si="21"/>
        <v>0.45277777777777789</v>
      </c>
      <c r="U7" s="76">
        <f t="shared" si="21"/>
        <v>0.46111111111111125</v>
      </c>
      <c r="V7" s="76">
        <f t="shared" si="0"/>
        <v>0.47777777777777791</v>
      </c>
      <c r="W7" s="76">
        <f t="shared" si="0"/>
        <v>0.49444444444444458</v>
      </c>
      <c r="X7" s="77">
        <f t="shared" si="21"/>
        <v>0.50277777777777788</v>
      </c>
      <c r="Y7" s="77">
        <f t="shared" si="21"/>
        <v>0.51111111111111118</v>
      </c>
      <c r="Z7" s="77">
        <f t="shared" si="0"/>
        <v>0.5277777777777779</v>
      </c>
      <c r="AA7" s="77">
        <f t="shared" si="0"/>
        <v>0.54444444444444462</v>
      </c>
      <c r="AB7" s="77">
        <f t="shared" si="9"/>
        <v>0.55277777777777792</v>
      </c>
      <c r="AC7" s="77">
        <f t="shared" si="7"/>
        <v>0.56111111111111123</v>
      </c>
      <c r="AD7" s="77">
        <f t="shared" si="8"/>
        <v>0.57777777777777795</v>
      </c>
      <c r="AE7" s="77">
        <f t="shared" si="8"/>
        <v>0.59444444444444466</v>
      </c>
      <c r="AF7" s="77">
        <f t="shared" si="9"/>
        <v>0.60277777777777797</v>
      </c>
      <c r="AG7" s="77">
        <f t="shared" si="7"/>
        <v>0.61111111111111127</v>
      </c>
      <c r="AH7" s="77">
        <f t="shared" si="8"/>
        <v>0.62777777777777799</v>
      </c>
      <c r="AI7" s="77">
        <f t="shared" si="8"/>
        <v>0.64444444444444471</v>
      </c>
      <c r="AJ7" s="77">
        <f t="shared" si="9"/>
        <v>0.65277777777777801</v>
      </c>
      <c r="AK7" s="76">
        <f t="shared" si="7"/>
        <v>0.66111111111111132</v>
      </c>
      <c r="AL7" s="76">
        <f t="shared" si="22"/>
        <v>0.67777777777777803</v>
      </c>
      <c r="AM7" s="76">
        <f t="shared" si="22"/>
        <v>0.69444444444444475</v>
      </c>
      <c r="AN7" s="77">
        <f t="shared" si="23"/>
        <v>0.70277777777777806</v>
      </c>
      <c r="AO7" s="77">
        <f t="shared" si="7"/>
        <v>0.71111111111111136</v>
      </c>
      <c r="AP7" s="77">
        <f t="shared" si="22"/>
        <v>0.72777777777777808</v>
      </c>
      <c r="AQ7" s="77">
        <f t="shared" si="22"/>
        <v>0.7444444444444448</v>
      </c>
      <c r="AR7" s="77">
        <f t="shared" si="23"/>
        <v>0.7527777777777781</v>
      </c>
      <c r="AS7" s="77">
        <f t="shared" si="12"/>
        <v>0.7611111111111114</v>
      </c>
      <c r="AT7" s="77">
        <f t="shared" si="22"/>
        <v>0.77777777777777812</v>
      </c>
      <c r="AU7" s="77">
        <f t="shared" si="22"/>
        <v>0.79444444444444484</v>
      </c>
      <c r="AV7" s="77">
        <f t="shared" si="23"/>
        <v>0.80277777777777815</v>
      </c>
      <c r="AW7" s="77">
        <f t="shared" si="12"/>
        <v>0.81111111111111145</v>
      </c>
      <c r="AX7" s="12">
        <f t="shared" ref="AX7:BC11" si="27">AW7+24/1440</f>
        <v>0.82777777777777817</v>
      </c>
      <c r="AY7" s="12">
        <f t="shared" si="27"/>
        <v>0.84444444444444489</v>
      </c>
      <c r="AZ7" s="12">
        <f t="shared" ref="AZ7:BD9" si="28">AY7+12/1440</f>
        <v>0.85277777777777819</v>
      </c>
      <c r="BA7" s="12">
        <f t="shared" si="28"/>
        <v>0.86111111111111149</v>
      </c>
      <c r="BB7" s="12"/>
      <c r="BC7" s="12"/>
      <c r="BD7" s="12"/>
      <c r="BE7" s="12"/>
      <c r="BF7" s="12"/>
      <c r="BG7" s="126">
        <v>22</v>
      </c>
      <c r="BH7" s="77">
        <f>(U7-E7)+(AK7-W7)+(BA7-AM7)</f>
        <v>0.53333333333333366</v>
      </c>
      <c r="BI7" s="14">
        <f t="shared" si="24"/>
        <v>12.8</v>
      </c>
      <c r="BJ7" s="88">
        <f t="shared" si="25"/>
        <v>13.180000000000001</v>
      </c>
    </row>
    <row r="8" spans="1:62" s="82" customFormat="1" ht="15.75">
      <c r="A8" s="86">
        <v>4</v>
      </c>
      <c r="B8" s="87">
        <v>8</v>
      </c>
      <c r="C8" s="125"/>
      <c r="D8" s="77"/>
      <c r="E8" s="75">
        <f t="shared" si="26"/>
        <v>0.26666666666666661</v>
      </c>
      <c r="F8" s="77">
        <f t="shared" si="18"/>
        <v>0.28333333333333327</v>
      </c>
      <c r="G8" s="77">
        <f t="shared" si="18"/>
        <v>0.29999999999999993</v>
      </c>
      <c r="H8" s="77">
        <f t="shared" si="19"/>
        <v>0.30833333333333329</v>
      </c>
      <c r="I8" s="77">
        <f t="shared" si="19"/>
        <v>0.31666666666666665</v>
      </c>
      <c r="J8" s="77">
        <f t="shared" si="20"/>
        <v>0.33333333333333331</v>
      </c>
      <c r="K8" s="77">
        <f t="shared" si="20"/>
        <v>0.35</v>
      </c>
      <c r="L8" s="77">
        <f t="shared" si="21"/>
        <v>0.35833333333333334</v>
      </c>
      <c r="M8" s="76">
        <f t="shared" si="21"/>
        <v>0.3666666666666667</v>
      </c>
      <c r="N8" s="76">
        <f t="shared" si="0"/>
        <v>0.38333333333333336</v>
      </c>
      <c r="O8" s="76">
        <f t="shared" si="0"/>
        <v>0.4</v>
      </c>
      <c r="P8" s="77">
        <f t="shared" si="21"/>
        <v>0.40833333333333338</v>
      </c>
      <c r="Q8" s="77">
        <f t="shared" si="21"/>
        <v>0.41666666666666674</v>
      </c>
      <c r="R8" s="77">
        <f t="shared" si="0"/>
        <v>0.4333333333333334</v>
      </c>
      <c r="S8" s="77">
        <f t="shared" si="0"/>
        <v>0.45000000000000007</v>
      </c>
      <c r="T8" s="77">
        <f t="shared" si="21"/>
        <v>0.45833333333333343</v>
      </c>
      <c r="U8" s="77">
        <f t="shared" si="21"/>
        <v>0.46666666666666679</v>
      </c>
      <c r="V8" s="77">
        <f t="shared" si="0"/>
        <v>0.48333333333333345</v>
      </c>
      <c r="W8" s="77">
        <f t="shared" si="0"/>
        <v>0.50000000000000011</v>
      </c>
      <c r="X8" s="77">
        <f t="shared" si="21"/>
        <v>0.50833333333333341</v>
      </c>
      <c r="Y8" s="77">
        <f t="shared" si="21"/>
        <v>0.51666666666666672</v>
      </c>
      <c r="Z8" s="77">
        <f t="shared" si="0"/>
        <v>0.53333333333333344</v>
      </c>
      <c r="AA8" s="77">
        <f t="shared" si="0"/>
        <v>0.55000000000000016</v>
      </c>
      <c r="AB8" s="77">
        <f t="shared" si="9"/>
        <v>0.55833333333333346</v>
      </c>
      <c r="AC8" s="76">
        <f t="shared" si="7"/>
        <v>0.56666666666666676</v>
      </c>
      <c r="AD8" s="76">
        <f t="shared" si="8"/>
        <v>0.58333333333333348</v>
      </c>
      <c r="AE8" s="76">
        <f t="shared" si="8"/>
        <v>0.6000000000000002</v>
      </c>
      <c r="AF8" s="77">
        <f t="shared" si="9"/>
        <v>0.6083333333333335</v>
      </c>
      <c r="AG8" s="77">
        <f t="shared" si="7"/>
        <v>0.61666666666666681</v>
      </c>
      <c r="AH8" s="77">
        <f t="shared" si="8"/>
        <v>0.63333333333333353</v>
      </c>
      <c r="AI8" s="77">
        <f t="shared" si="8"/>
        <v>0.65000000000000024</v>
      </c>
      <c r="AJ8" s="77">
        <f t="shared" si="9"/>
        <v>0.65833333333333355</v>
      </c>
      <c r="AK8" s="77">
        <f t="shared" si="7"/>
        <v>0.66666666666666685</v>
      </c>
      <c r="AL8" s="77">
        <f t="shared" si="22"/>
        <v>0.68333333333333357</v>
      </c>
      <c r="AM8" s="77">
        <f t="shared" si="22"/>
        <v>0.70000000000000029</v>
      </c>
      <c r="AN8" s="77">
        <f t="shared" si="23"/>
        <v>0.70833333333333359</v>
      </c>
      <c r="AO8" s="77">
        <f t="shared" si="7"/>
        <v>0.7166666666666669</v>
      </c>
      <c r="AP8" s="77">
        <f t="shared" si="22"/>
        <v>0.73333333333333361</v>
      </c>
      <c r="AQ8" s="77">
        <f t="shared" si="22"/>
        <v>0.75000000000000033</v>
      </c>
      <c r="AR8" s="77">
        <f t="shared" si="23"/>
        <v>0.75833333333333364</v>
      </c>
      <c r="AS8" s="77">
        <f t="shared" si="12"/>
        <v>0.76666666666666694</v>
      </c>
      <c r="AT8" s="77">
        <f t="shared" si="22"/>
        <v>0.78333333333333366</v>
      </c>
      <c r="AU8" s="77">
        <f t="shared" si="22"/>
        <v>0.80000000000000038</v>
      </c>
      <c r="AV8" s="77">
        <f t="shared" si="23"/>
        <v>0.80833333333333368</v>
      </c>
      <c r="AW8" s="77">
        <f t="shared" si="12"/>
        <v>0.81666666666666698</v>
      </c>
      <c r="AX8" s="12">
        <f t="shared" si="27"/>
        <v>0.8333333333333337</v>
      </c>
      <c r="AY8" s="12"/>
      <c r="AZ8" s="12"/>
      <c r="BA8" s="12"/>
      <c r="BB8" s="12"/>
      <c r="BC8" s="12"/>
      <c r="BD8" s="12"/>
      <c r="BE8" s="12"/>
      <c r="BF8" s="12"/>
      <c r="BG8" s="126">
        <v>20</v>
      </c>
      <c r="BH8" s="77">
        <f>(M8-E8)+(AC8-O8)+(AX8-AE8)</f>
        <v>0.50000000000000033</v>
      </c>
      <c r="BI8" s="14">
        <f t="shared" si="24"/>
        <v>12</v>
      </c>
      <c r="BJ8" s="88">
        <f t="shared" si="25"/>
        <v>12.38</v>
      </c>
    </row>
    <row r="9" spans="1:62" s="82" customFormat="1" ht="15.75">
      <c r="A9" s="86">
        <v>5</v>
      </c>
      <c r="B9" s="87">
        <v>8</v>
      </c>
      <c r="C9" s="125">
        <v>0.25555555555555559</v>
      </c>
      <c r="D9" s="77">
        <f>C9+12/1440</f>
        <v>0.26388888888888895</v>
      </c>
      <c r="E9" s="77">
        <f>D9+12/1440</f>
        <v>0.27222222222222231</v>
      </c>
      <c r="F9" s="77">
        <f t="shared" si="18"/>
        <v>0.28888888888888897</v>
      </c>
      <c r="G9" s="77">
        <f t="shared" si="18"/>
        <v>0.30555555555555564</v>
      </c>
      <c r="H9" s="77">
        <f t="shared" si="19"/>
        <v>0.31388888888888899</v>
      </c>
      <c r="I9" s="77">
        <f t="shared" si="19"/>
        <v>0.32222222222222235</v>
      </c>
      <c r="J9" s="77">
        <f t="shared" si="20"/>
        <v>0.33888888888888902</v>
      </c>
      <c r="K9" s="77">
        <f t="shared" si="20"/>
        <v>0.35555555555555568</v>
      </c>
      <c r="L9" s="77">
        <f t="shared" si="21"/>
        <v>0.36388888888888904</v>
      </c>
      <c r="M9" s="77">
        <f t="shared" si="21"/>
        <v>0.3722222222222224</v>
      </c>
      <c r="N9" s="77">
        <f t="shared" si="0"/>
        <v>0.38888888888888906</v>
      </c>
      <c r="O9" s="77">
        <f t="shared" si="0"/>
        <v>0.40555555555555572</v>
      </c>
      <c r="P9" s="77">
        <f t="shared" si="21"/>
        <v>0.41388888888888908</v>
      </c>
      <c r="Q9" s="76">
        <f t="shared" si="21"/>
        <v>0.42222222222222244</v>
      </c>
      <c r="R9" s="76">
        <f t="shared" si="0"/>
        <v>0.43888888888888911</v>
      </c>
      <c r="S9" s="76">
        <f t="shared" si="0"/>
        <v>0.45555555555555577</v>
      </c>
      <c r="T9" s="77">
        <f t="shared" si="21"/>
        <v>0.46388888888888913</v>
      </c>
      <c r="U9" s="77">
        <f t="shared" si="21"/>
        <v>0.47222222222222249</v>
      </c>
      <c r="V9" s="77">
        <f t="shared" si="0"/>
        <v>0.48888888888888915</v>
      </c>
      <c r="W9" s="77">
        <f t="shared" si="0"/>
        <v>0.50555555555555587</v>
      </c>
      <c r="X9" s="77">
        <f t="shared" si="21"/>
        <v>0.51388888888888917</v>
      </c>
      <c r="Y9" s="77">
        <f t="shared" si="21"/>
        <v>0.52222222222222248</v>
      </c>
      <c r="Z9" s="77">
        <f t="shared" si="0"/>
        <v>0.53888888888888919</v>
      </c>
      <c r="AA9" s="77">
        <f t="shared" si="0"/>
        <v>0.55555555555555591</v>
      </c>
      <c r="AB9" s="77">
        <f t="shared" si="9"/>
        <v>0.56388888888888922</v>
      </c>
      <c r="AC9" s="77">
        <f t="shared" si="7"/>
        <v>0.57222222222222252</v>
      </c>
      <c r="AD9" s="77">
        <f t="shared" si="8"/>
        <v>0.58888888888888924</v>
      </c>
      <c r="AE9" s="77">
        <f t="shared" si="8"/>
        <v>0.60555555555555596</v>
      </c>
      <c r="AF9" s="77">
        <f t="shared" si="9"/>
        <v>0.61388888888888926</v>
      </c>
      <c r="AG9" s="77">
        <f t="shared" si="7"/>
        <v>0.62222222222222257</v>
      </c>
      <c r="AH9" s="77">
        <f t="shared" si="8"/>
        <v>0.63888888888888928</v>
      </c>
      <c r="AI9" s="77">
        <f t="shared" si="8"/>
        <v>0.655555555555556</v>
      </c>
      <c r="AJ9" s="77">
        <f t="shared" si="9"/>
        <v>0.66388888888888931</v>
      </c>
      <c r="AK9" s="76">
        <f t="shared" si="7"/>
        <v>0.67222222222222261</v>
      </c>
      <c r="AL9" s="76">
        <f t="shared" si="22"/>
        <v>0.68888888888888933</v>
      </c>
      <c r="AM9" s="76">
        <f t="shared" si="22"/>
        <v>0.70555555555555605</v>
      </c>
      <c r="AN9" s="77">
        <f t="shared" si="23"/>
        <v>0.71388888888888935</v>
      </c>
      <c r="AO9" s="77">
        <f t="shared" si="7"/>
        <v>0.72222222222222265</v>
      </c>
      <c r="AP9" s="77">
        <f t="shared" si="22"/>
        <v>0.73888888888888937</v>
      </c>
      <c r="AQ9" s="77">
        <f t="shared" si="22"/>
        <v>0.75555555555555609</v>
      </c>
      <c r="AR9" s="77">
        <f t="shared" si="23"/>
        <v>0.76388888888888939</v>
      </c>
      <c r="AS9" s="77">
        <f t="shared" si="12"/>
        <v>0.7722222222222227</v>
      </c>
      <c r="AT9" s="77">
        <f t="shared" si="22"/>
        <v>0.78888888888888942</v>
      </c>
      <c r="AU9" s="77">
        <f t="shared" si="22"/>
        <v>0.80555555555555614</v>
      </c>
      <c r="AV9" s="77">
        <f t="shared" si="23"/>
        <v>0.81388888888888944</v>
      </c>
      <c r="AW9" s="77">
        <f t="shared" si="12"/>
        <v>0.82222222222222274</v>
      </c>
      <c r="AX9" s="12">
        <f t="shared" si="27"/>
        <v>0.83888888888888946</v>
      </c>
      <c r="AY9" s="12">
        <f t="shared" si="27"/>
        <v>0.85555555555555618</v>
      </c>
      <c r="AZ9" s="12">
        <f t="shared" si="28"/>
        <v>0.86388888888888948</v>
      </c>
      <c r="BA9" s="12">
        <f t="shared" si="28"/>
        <v>0.87222222222222279</v>
      </c>
      <c r="BB9" s="12">
        <f t="shared" si="27"/>
        <v>0.88888888888888951</v>
      </c>
      <c r="BC9" s="12">
        <f t="shared" si="27"/>
        <v>0.90555555555555622</v>
      </c>
      <c r="BD9" s="12">
        <f t="shared" si="28"/>
        <v>0.91388888888888953</v>
      </c>
      <c r="BE9" s="12">
        <f>BD9+12/1440</f>
        <v>0.92222222222222283</v>
      </c>
      <c r="BF9" s="12">
        <f t="shared" ref="BF9" si="29">BE9+24/1440</f>
        <v>0.93888888888888955</v>
      </c>
      <c r="BG9" s="126">
        <v>25</v>
      </c>
      <c r="BH9" s="77">
        <f>(Q9-C9)+(AK9-S9)+(BF9-AM9)</f>
        <v>0.61666666666666714</v>
      </c>
      <c r="BI9" s="14">
        <f t="shared" si="24"/>
        <v>14.8</v>
      </c>
      <c r="BJ9" s="88">
        <f t="shared" si="25"/>
        <v>15.180000000000001</v>
      </c>
    </row>
    <row r="10" spans="1:62" s="82" customFormat="1" ht="15.75">
      <c r="A10" s="261" t="s">
        <v>34</v>
      </c>
      <c r="B10" s="87">
        <v>8</v>
      </c>
      <c r="C10" s="125">
        <f>C9+8/1440</f>
        <v>0.26111111111111113</v>
      </c>
      <c r="D10" s="77">
        <f t="shared" ref="D10:E13" si="30">C10+12/1440</f>
        <v>0.26944444444444449</v>
      </c>
      <c r="E10" s="77">
        <f t="shared" si="30"/>
        <v>0.27777777777777785</v>
      </c>
      <c r="F10" s="77">
        <f t="shared" si="18"/>
        <v>0.29444444444444451</v>
      </c>
      <c r="G10" s="77">
        <f t="shared" si="18"/>
        <v>0.31111111111111117</v>
      </c>
      <c r="H10" s="77">
        <f t="shared" si="19"/>
        <v>0.31944444444444453</v>
      </c>
      <c r="I10" s="77">
        <f t="shared" si="19"/>
        <v>0.32777777777777789</v>
      </c>
      <c r="J10" s="77">
        <f t="shared" si="20"/>
        <v>0.34444444444444455</v>
      </c>
      <c r="K10" s="77">
        <f t="shared" si="20"/>
        <v>0.36111111111111122</v>
      </c>
      <c r="L10" s="77">
        <f t="shared" si="21"/>
        <v>0.36944444444444458</v>
      </c>
      <c r="M10" s="76">
        <f t="shared" si="21"/>
        <v>0.37777777777777793</v>
      </c>
      <c r="N10" s="76">
        <f t="shared" si="0"/>
        <v>0.3944444444444446</v>
      </c>
      <c r="O10" s="76">
        <f t="shared" si="0"/>
        <v>0.41111111111111126</v>
      </c>
      <c r="P10" s="77">
        <f t="shared" si="21"/>
        <v>0.41944444444444462</v>
      </c>
      <c r="Q10" s="77">
        <f t="shared" si="21"/>
        <v>0.42777777777777798</v>
      </c>
      <c r="R10" s="77">
        <f t="shared" si="0"/>
        <v>0.44444444444444464</v>
      </c>
      <c r="S10" s="77">
        <f t="shared" si="0"/>
        <v>0.4611111111111113</v>
      </c>
      <c r="T10" s="77">
        <f t="shared" si="21"/>
        <v>0.46944444444444466</v>
      </c>
      <c r="U10" s="77">
        <f t="shared" si="21"/>
        <v>0.47777777777777802</v>
      </c>
      <c r="V10" s="77">
        <f t="shared" si="0"/>
        <v>0.49444444444444469</v>
      </c>
      <c r="W10" s="77">
        <f t="shared" si="0"/>
        <v>0.5111111111111114</v>
      </c>
      <c r="X10" s="77">
        <f t="shared" si="21"/>
        <v>0.51944444444444471</v>
      </c>
      <c r="Y10" s="77">
        <f t="shared" si="21"/>
        <v>0.52777777777777801</v>
      </c>
      <c r="Z10" s="77">
        <f t="shared" si="0"/>
        <v>0.54444444444444473</v>
      </c>
      <c r="AA10" s="77">
        <f t="shared" si="0"/>
        <v>0.56111111111111145</v>
      </c>
      <c r="AB10" s="77">
        <f t="shared" si="9"/>
        <v>0.56944444444444475</v>
      </c>
      <c r="AC10" s="77">
        <f t="shared" si="7"/>
        <v>0.57777777777777806</v>
      </c>
      <c r="AD10" s="77">
        <f t="shared" si="8"/>
        <v>0.59444444444444478</v>
      </c>
      <c r="AE10" s="77">
        <f t="shared" si="8"/>
        <v>0.61111111111111149</v>
      </c>
      <c r="AF10" s="77">
        <f t="shared" si="9"/>
        <v>0.6194444444444448</v>
      </c>
      <c r="AG10" s="76">
        <f t="shared" si="7"/>
        <v>0.6277777777777781</v>
      </c>
      <c r="AH10" s="76">
        <f t="shared" si="8"/>
        <v>0.64444444444444482</v>
      </c>
      <c r="AI10" s="76">
        <f t="shared" si="8"/>
        <v>0.66111111111111154</v>
      </c>
      <c r="AJ10" s="77">
        <f t="shared" si="9"/>
        <v>0.66944444444444484</v>
      </c>
      <c r="AK10" s="77">
        <f t="shared" si="7"/>
        <v>0.67777777777777815</v>
      </c>
      <c r="AL10" s="77">
        <f t="shared" si="22"/>
        <v>0.69444444444444486</v>
      </c>
      <c r="AM10" s="77">
        <f t="shared" si="22"/>
        <v>0.71111111111111158</v>
      </c>
      <c r="AN10" s="77">
        <f t="shared" si="23"/>
        <v>0.71944444444444489</v>
      </c>
      <c r="AO10" s="77">
        <f t="shared" si="7"/>
        <v>0.72777777777777819</v>
      </c>
      <c r="AP10" s="77">
        <f t="shared" si="22"/>
        <v>0.74444444444444491</v>
      </c>
      <c r="AQ10" s="77">
        <f t="shared" si="22"/>
        <v>0.76111111111111163</v>
      </c>
      <c r="AR10" s="77">
        <f t="shared" si="23"/>
        <v>0.76944444444444493</v>
      </c>
      <c r="AS10" s="77">
        <f t="shared" si="12"/>
        <v>0.77777777777777823</v>
      </c>
      <c r="AT10" s="77">
        <f t="shared" si="22"/>
        <v>0.79444444444444495</v>
      </c>
      <c r="AU10" s="77">
        <f t="shared" si="22"/>
        <v>0.81111111111111167</v>
      </c>
      <c r="AV10" s="77">
        <f t="shared" si="23"/>
        <v>0.81944444444444497</v>
      </c>
      <c r="AW10" s="77">
        <f t="shared" si="12"/>
        <v>0.82777777777777828</v>
      </c>
      <c r="AX10" s="12">
        <f t="shared" si="27"/>
        <v>0.844444444444445</v>
      </c>
      <c r="AY10" s="12">
        <f t="shared" si="27"/>
        <v>0.86111111111111172</v>
      </c>
      <c r="AZ10" s="12"/>
      <c r="BA10" s="12"/>
      <c r="BB10" s="12"/>
      <c r="BC10" s="12"/>
      <c r="BD10" s="12"/>
      <c r="BE10" s="12"/>
      <c r="BF10" s="12"/>
      <c r="BG10" s="268">
        <v>22</v>
      </c>
      <c r="BH10" s="77">
        <f>(M10-C10)+(AG10-O10)+(AY10-AI10)</f>
        <v>0.53333333333333388</v>
      </c>
      <c r="BI10" s="14">
        <f t="shared" si="24"/>
        <v>12.8</v>
      </c>
      <c r="BJ10" s="88">
        <f t="shared" si="25"/>
        <v>13.180000000000001</v>
      </c>
    </row>
    <row r="11" spans="1:62" s="82" customFormat="1" ht="15.75">
      <c r="A11" s="86">
        <v>7</v>
      </c>
      <c r="B11" s="87">
        <v>8</v>
      </c>
      <c r="C11" s="125">
        <f t="shared" ref="C11:C13" si="31">C10+8/1440</f>
        <v>0.26666666666666666</v>
      </c>
      <c r="D11" s="77">
        <f t="shared" si="30"/>
        <v>0.27500000000000002</v>
      </c>
      <c r="E11" s="77">
        <f t="shared" si="30"/>
        <v>0.28333333333333338</v>
      </c>
      <c r="F11" s="77">
        <f t="shared" si="18"/>
        <v>0.30000000000000004</v>
      </c>
      <c r="G11" s="77">
        <f t="shared" si="18"/>
        <v>0.31666666666666671</v>
      </c>
      <c r="H11" s="77">
        <f t="shared" si="19"/>
        <v>0.32500000000000007</v>
      </c>
      <c r="I11" s="77">
        <f t="shared" si="19"/>
        <v>0.33333333333333343</v>
      </c>
      <c r="J11" s="77">
        <f t="shared" si="20"/>
        <v>0.35000000000000009</v>
      </c>
      <c r="K11" s="77">
        <f t="shared" si="20"/>
        <v>0.36666666666666675</v>
      </c>
      <c r="L11" s="77">
        <f t="shared" si="21"/>
        <v>0.37500000000000011</v>
      </c>
      <c r="M11" s="77">
        <f t="shared" si="21"/>
        <v>0.38333333333333347</v>
      </c>
      <c r="N11" s="77">
        <f t="shared" si="0"/>
        <v>0.40000000000000013</v>
      </c>
      <c r="O11" s="77">
        <f t="shared" si="0"/>
        <v>0.4166666666666668</v>
      </c>
      <c r="P11" s="77">
        <f t="shared" si="21"/>
        <v>0.42500000000000016</v>
      </c>
      <c r="Q11" s="76">
        <f t="shared" si="21"/>
        <v>0.43333333333333351</v>
      </c>
      <c r="R11" s="76">
        <f t="shared" si="0"/>
        <v>0.45000000000000018</v>
      </c>
      <c r="S11" s="76">
        <f t="shared" si="0"/>
        <v>0.46666666666666684</v>
      </c>
      <c r="T11" s="77">
        <f t="shared" si="21"/>
        <v>0.4750000000000002</v>
      </c>
      <c r="U11" s="77">
        <f t="shared" si="21"/>
        <v>0.48333333333333356</v>
      </c>
      <c r="V11" s="77">
        <f t="shared" si="0"/>
        <v>0.50000000000000022</v>
      </c>
      <c r="W11" s="77">
        <f t="shared" si="0"/>
        <v>0.51666666666666694</v>
      </c>
      <c r="X11" s="77">
        <f t="shared" si="21"/>
        <v>0.52500000000000024</v>
      </c>
      <c r="Y11" s="77">
        <f t="shared" si="21"/>
        <v>0.53333333333333355</v>
      </c>
      <c r="Z11" s="77">
        <f t="shared" si="0"/>
        <v>0.55000000000000027</v>
      </c>
      <c r="AA11" s="77">
        <f t="shared" si="0"/>
        <v>0.56666666666666698</v>
      </c>
      <c r="AB11" s="77">
        <f t="shared" si="9"/>
        <v>0.57500000000000029</v>
      </c>
      <c r="AC11" s="77">
        <f t="shared" si="9"/>
        <v>0.58333333333333359</v>
      </c>
      <c r="AD11" s="77">
        <f t="shared" si="8"/>
        <v>0.60000000000000031</v>
      </c>
      <c r="AE11" s="77">
        <f t="shared" si="8"/>
        <v>0.61666666666666703</v>
      </c>
      <c r="AF11" s="77">
        <f t="shared" si="9"/>
        <v>0.62500000000000033</v>
      </c>
      <c r="AG11" s="77">
        <f t="shared" si="9"/>
        <v>0.63333333333333364</v>
      </c>
      <c r="AH11" s="77">
        <f t="shared" si="8"/>
        <v>0.65000000000000036</v>
      </c>
      <c r="AI11" s="77">
        <f t="shared" si="8"/>
        <v>0.66666666666666707</v>
      </c>
      <c r="AJ11" s="77">
        <f t="shared" si="9"/>
        <v>0.67500000000000038</v>
      </c>
      <c r="AK11" s="77">
        <f t="shared" si="9"/>
        <v>0.68333333333333368</v>
      </c>
      <c r="AL11" s="77">
        <f t="shared" si="22"/>
        <v>0.7000000000000004</v>
      </c>
      <c r="AM11" s="77">
        <f t="shared" si="22"/>
        <v>0.71666666666666712</v>
      </c>
      <c r="AN11" s="77">
        <f t="shared" si="23"/>
        <v>0.72500000000000042</v>
      </c>
      <c r="AO11" s="76">
        <f t="shared" si="23"/>
        <v>0.73333333333333373</v>
      </c>
      <c r="AP11" s="76">
        <f t="shared" si="22"/>
        <v>0.75000000000000044</v>
      </c>
      <c r="AQ11" s="76">
        <f t="shared" si="22"/>
        <v>0.76666666666666716</v>
      </c>
      <c r="AR11" s="77">
        <f t="shared" si="23"/>
        <v>0.77500000000000047</v>
      </c>
      <c r="AS11" s="77">
        <f t="shared" si="23"/>
        <v>0.78333333333333377</v>
      </c>
      <c r="AT11" s="77">
        <f t="shared" si="22"/>
        <v>0.80000000000000049</v>
      </c>
      <c r="AU11" s="77">
        <f t="shared" si="22"/>
        <v>0.81666666666666721</v>
      </c>
      <c r="AV11" s="77">
        <f t="shared" si="23"/>
        <v>0.82500000000000051</v>
      </c>
      <c r="AW11" s="77">
        <f t="shared" si="23"/>
        <v>0.83333333333333381</v>
      </c>
      <c r="AX11" s="12">
        <f t="shared" si="27"/>
        <v>0.85000000000000053</v>
      </c>
      <c r="AY11" s="12">
        <f t="shared" si="27"/>
        <v>0.86666666666666725</v>
      </c>
      <c r="AZ11" s="12">
        <f t="shared" ref="AZ11:BA11" si="32">AY11+12/1440</f>
        <v>0.87500000000000056</v>
      </c>
      <c r="BA11" s="12">
        <f t="shared" si="32"/>
        <v>0.88333333333333386</v>
      </c>
      <c r="BB11" s="12"/>
      <c r="BC11" s="12"/>
      <c r="BD11" s="12"/>
      <c r="BE11" s="12"/>
      <c r="BF11" s="12"/>
      <c r="BG11" s="126">
        <v>23</v>
      </c>
      <c r="BH11" s="77">
        <f>(Q11-C11)+(AO11-S11)+(BA11-AQ11)</f>
        <v>0.55000000000000049</v>
      </c>
      <c r="BI11" s="14">
        <f t="shared" si="24"/>
        <v>13.2</v>
      </c>
      <c r="BJ11" s="88">
        <f t="shared" si="25"/>
        <v>13.58</v>
      </c>
    </row>
    <row r="12" spans="1:62" s="82" customFormat="1" ht="15.75">
      <c r="A12" s="86">
        <v>8</v>
      </c>
      <c r="B12" s="87">
        <v>8</v>
      </c>
      <c r="C12" s="125">
        <f t="shared" si="31"/>
        <v>0.2722222222222222</v>
      </c>
      <c r="D12" s="77">
        <f t="shared" si="30"/>
        <v>0.28055555555555556</v>
      </c>
      <c r="E12" s="77">
        <f t="shared" si="30"/>
        <v>0.28888888888888892</v>
      </c>
      <c r="F12" s="77">
        <f t="shared" si="18"/>
        <v>0.30555555555555558</v>
      </c>
      <c r="G12" s="77">
        <f t="shared" si="18"/>
        <v>0.32222222222222224</v>
      </c>
      <c r="H12" s="77">
        <f t="shared" si="19"/>
        <v>0.3305555555555556</v>
      </c>
      <c r="I12" s="77">
        <f t="shared" si="19"/>
        <v>0.33888888888888896</v>
      </c>
      <c r="J12" s="77">
        <f t="shared" si="20"/>
        <v>0.35555555555555562</v>
      </c>
      <c r="K12" s="77">
        <f t="shared" si="20"/>
        <v>0.37222222222222229</v>
      </c>
      <c r="L12" s="77">
        <f t="shared" si="21"/>
        <v>0.38055555555555565</v>
      </c>
      <c r="M12" s="77">
        <f t="shared" si="21"/>
        <v>0.38888888888888901</v>
      </c>
      <c r="N12" s="77">
        <f t="shared" si="0"/>
        <v>0.40555555555555567</v>
      </c>
      <c r="O12" s="77">
        <f t="shared" si="0"/>
        <v>0.42222222222222233</v>
      </c>
      <c r="P12" s="77">
        <f t="shared" si="21"/>
        <v>0.43055555555555569</v>
      </c>
      <c r="Q12" s="77">
        <f t="shared" si="21"/>
        <v>0.43888888888888905</v>
      </c>
      <c r="R12" s="77">
        <f t="shared" si="0"/>
        <v>0.45555555555555571</v>
      </c>
      <c r="S12" s="77">
        <f t="shared" si="0"/>
        <v>0.47222222222222238</v>
      </c>
      <c r="T12" s="77">
        <f t="shared" si="21"/>
        <v>0.48055555555555574</v>
      </c>
      <c r="U12" s="77">
        <f t="shared" si="21"/>
        <v>0.48888888888888909</v>
      </c>
      <c r="V12" s="77">
        <f t="shared" si="0"/>
        <v>0.50555555555555576</v>
      </c>
      <c r="W12" s="77">
        <f t="shared" si="0"/>
        <v>0.52222222222222248</v>
      </c>
      <c r="X12" s="77">
        <f t="shared" si="21"/>
        <v>0.53055555555555578</v>
      </c>
      <c r="Y12" s="76">
        <f t="shared" si="21"/>
        <v>0.53888888888888908</v>
      </c>
      <c r="Z12" s="76">
        <f t="shared" si="0"/>
        <v>0.5555555555555558</v>
      </c>
      <c r="AA12" s="76">
        <f t="shared" si="0"/>
        <v>0.57222222222222252</v>
      </c>
      <c r="AB12" s="76">
        <f t="shared" si="9"/>
        <v>0.58055555555555582</v>
      </c>
      <c r="AC12" s="76">
        <f t="shared" si="9"/>
        <v>0.58888888888888913</v>
      </c>
      <c r="AD12" s="77">
        <f t="shared" si="8"/>
        <v>0.60555555555555585</v>
      </c>
      <c r="AE12" s="77">
        <f t="shared" si="8"/>
        <v>0.62222222222222257</v>
      </c>
      <c r="AF12" s="77">
        <f t="shared" si="9"/>
        <v>0.63055555555555587</v>
      </c>
      <c r="AG12" s="77">
        <f t="shared" si="9"/>
        <v>0.63888888888888917</v>
      </c>
      <c r="AH12" s="77">
        <f t="shared" si="8"/>
        <v>0.65555555555555589</v>
      </c>
      <c r="AI12" s="77">
        <f t="shared" si="8"/>
        <v>0.67222222222222261</v>
      </c>
      <c r="AJ12" s="77">
        <f t="shared" si="9"/>
        <v>0.68055555555555591</v>
      </c>
      <c r="AK12" s="77">
        <f t="shared" si="9"/>
        <v>0.68888888888888922</v>
      </c>
      <c r="AL12" s="77">
        <f t="shared" si="22"/>
        <v>0.70555555555555594</v>
      </c>
      <c r="AM12" s="77">
        <f t="shared" si="22"/>
        <v>0.72222222222222265</v>
      </c>
      <c r="AN12" s="77">
        <f t="shared" si="23"/>
        <v>0.73055555555555596</v>
      </c>
      <c r="AO12" s="77">
        <f t="shared" si="23"/>
        <v>0.73888888888888926</v>
      </c>
      <c r="AP12" s="77">
        <f t="shared" si="22"/>
        <v>0.75555555555555598</v>
      </c>
      <c r="AQ12" s="77">
        <f t="shared" si="22"/>
        <v>0.7722222222222227</v>
      </c>
      <c r="AR12" s="77">
        <f t="shared" si="23"/>
        <v>0.780555555555556</v>
      </c>
      <c r="AS12" s="77">
        <f t="shared" si="23"/>
        <v>0.78888888888888931</v>
      </c>
      <c r="AT12" s="77">
        <f t="shared" si="22"/>
        <v>0.80555555555555602</v>
      </c>
      <c r="AU12" s="77">
        <f t="shared" si="22"/>
        <v>0.82222222222222274</v>
      </c>
      <c r="AV12" s="77">
        <f t="shared" si="23"/>
        <v>0.83055555555555605</v>
      </c>
      <c r="AW12" s="77">
        <f t="shared" si="23"/>
        <v>0.83888888888888935</v>
      </c>
      <c r="AX12" s="12"/>
      <c r="AY12" s="12"/>
      <c r="AZ12" s="12"/>
      <c r="BA12" s="12"/>
      <c r="BB12" s="12"/>
      <c r="BC12" s="12"/>
      <c r="BD12" s="12"/>
      <c r="BE12" s="12"/>
      <c r="BF12" s="12"/>
      <c r="BG12" s="126">
        <v>21</v>
      </c>
      <c r="BH12" s="77">
        <f>(Y12-C12)+(AW12-AC12)</f>
        <v>0.51666666666666705</v>
      </c>
      <c r="BI12" s="14">
        <f t="shared" si="24"/>
        <v>12.4</v>
      </c>
      <c r="BJ12" s="88">
        <f t="shared" si="25"/>
        <v>12.780000000000001</v>
      </c>
    </row>
    <row r="13" spans="1:62" s="82" customFormat="1" ht="16.5" thickBot="1">
      <c r="A13" s="89">
        <v>9</v>
      </c>
      <c r="B13" s="90">
        <v>8</v>
      </c>
      <c r="C13" s="127">
        <f t="shared" si="31"/>
        <v>0.27777777777777773</v>
      </c>
      <c r="D13" s="80">
        <f t="shared" si="30"/>
        <v>0.28611111111111109</v>
      </c>
      <c r="E13" s="80">
        <f t="shared" si="30"/>
        <v>0.29444444444444445</v>
      </c>
      <c r="F13" s="80">
        <f t="shared" si="18"/>
        <v>0.31111111111111112</v>
      </c>
      <c r="G13" s="80">
        <f t="shared" si="18"/>
        <v>0.32777777777777778</v>
      </c>
      <c r="H13" s="80">
        <f t="shared" si="19"/>
        <v>0.33611111111111114</v>
      </c>
      <c r="I13" s="80">
        <f t="shared" si="19"/>
        <v>0.3444444444444445</v>
      </c>
      <c r="J13" s="80">
        <f t="shared" si="20"/>
        <v>0.36111111111111116</v>
      </c>
      <c r="K13" s="80">
        <f t="shared" si="20"/>
        <v>0.37777777777777782</v>
      </c>
      <c r="L13" s="80">
        <f t="shared" si="21"/>
        <v>0.38611111111111118</v>
      </c>
      <c r="M13" s="79">
        <f t="shared" si="21"/>
        <v>0.39444444444444454</v>
      </c>
      <c r="N13" s="79">
        <f t="shared" si="0"/>
        <v>0.4111111111111112</v>
      </c>
      <c r="O13" s="79">
        <f t="shared" si="0"/>
        <v>0.42777777777777787</v>
      </c>
      <c r="P13" s="80">
        <f t="shared" si="21"/>
        <v>0.43611111111111123</v>
      </c>
      <c r="Q13" s="80">
        <f t="shared" si="21"/>
        <v>0.44444444444444459</v>
      </c>
      <c r="R13" s="80">
        <f t="shared" si="0"/>
        <v>0.46111111111111125</v>
      </c>
      <c r="S13" s="80">
        <f t="shared" si="0"/>
        <v>0.47777777777777791</v>
      </c>
      <c r="T13" s="80">
        <f t="shared" si="21"/>
        <v>0.48611111111111127</v>
      </c>
      <c r="U13" s="80">
        <f t="shared" si="21"/>
        <v>0.49444444444444463</v>
      </c>
      <c r="V13" s="80">
        <f t="shared" si="0"/>
        <v>0.51111111111111129</v>
      </c>
      <c r="W13" s="80">
        <f t="shared" si="0"/>
        <v>0.52777777777777801</v>
      </c>
      <c r="X13" s="80">
        <f t="shared" si="21"/>
        <v>0.53611111111111132</v>
      </c>
      <c r="Y13" s="80">
        <f t="shared" si="21"/>
        <v>0.54444444444444462</v>
      </c>
      <c r="Z13" s="80">
        <f t="shared" si="0"/>
        <v>0.56111111111111134</v>
      </c>
      <c r="AA13" s="80">
        <f t="shared" si="0"/>
        <v>0.57777777777777806</v>
      </c>
      <c r="AB13" s="80">
        <f t="shared" si="9"/>
        <v>0.58611111111111136</v>
      </c>
      <c r="AC13" s="80">
        <f t="shared" si="9"/>
        <v>0.59444444444444466</v>
      </c>
      <c r="AD13" s="80">
        <f t="shared" si="8"/>
        <v>0.61111111111111138</v>
      </c>
      <c r="AE13" s="80">
        <f t="shared" si="8"/>
        <v>0.6277777777777781</v>
      </c>
      <c r="AF13" s="80">
        <f t="shared" si="9"/>
        <v>0.6361111111111114</v>
      </c>
      <c r="AG13" s="80">
        <f t="shared" si="9"/>
        <v>0.64444444444444471</v>
      </c>
      <c r="AH13" s="80">
        <f t="shared" si="8"/>
        <v>0.66111111111111143</v>
      </c>
      <c r="AI13" s="80">
        <f t="shared" si="8"/>
        <v>0.67777777777777815</v>
      </c>
      <c r="AJ13" s="80">
        <f t="shared" si="9"/>
        <v>0.68611111111111145</v>
      </c>
      <c r="AK13" s="79">
        <f t="shared" si="9"/>
        <v>0.69444444444444475</v>
      </c>
      <c r="AL13" s="79">
        <f t="shared" si="22"/>
        <v>0.71111111111111147</v>
      </c>
      <c r="AM13" s="79">
        <f t="shared" si="22"/>
        <v>0.72777777777777819</v>
      </c>
      <c r="AN13" s="80">
        <f t="shared" si="23"/>
        <v>0.73611111111111149</v>
      </c>
      <c r="AO13" s="80">
        <f t="shared" si="23"/>
        <v>0.7444444444444448</v>
      </c>
      <c r="AP13" s="80">
        <f t="shared" si="22"/>
        <v>0.76111111111111152</v>
      </c>
      <c r="AQ13" s="80">
        <f t="shared" si="22"/>
        <v>0.77777777777777823</v>
      </c>
      <c r="AR13" s="80">
        <f t="shared" si="23"/>
        <v>0.78611111111111154</v>
      </c>
      <c r="AS13" s="80">
        <f t="shared" si="23"/>
        <v>0.79444444444444484</v>
      </c>
      <c r="AT13" s="80">
        <f t="shared" si="22"/>
        <v>0.81111111111111156</v>
      </c>
      <c r="AU13" s="80">
        <f t="shared" si="22"/>
        <v>0.82777777777777828</v>
      </c>
      <c r="AV13" s="80">
        <f t="shared" si="23"/>
        <v>0.83611111111111158</v>
      </c>
      <c r="AW13" s="80">
        <f t="shared" si="23"/>
        <v>0.84444444444444489</v>
      </c>
      <c r="AX13" s="21">
        <f t="shared" ref="AX13:AY13" si="33">AW13+24/1440</f>
        <v>0.8611111111111116</v>
      </c>
      <c r="AY13" s="21">
        <f t="shared" si="33"/>
        <v>0.87777777777777832</v>
      </c>
      <c r="AZ13" s="21">
        <f t="shared" ref="AZ13:BA13" si="34">AY13+12/1440</f>
        <v>0.88611111111111163</v>
      </c>
      <c r="BA13" s="21">
        <f t="shared" si="34"/>
        <v>0.89444444444444493</v>
      </c>
      <c r="BB13" s="21">
        <f t="shared" ref="BB13" si="35">BA13+24/1440</f>
        <v>0.91111111111111165</v>
      </c>
      <c r="BC13" s="21"/>
      <c r="BD13" s="21"/>
      <c r="BE13" s="21"/>
      <c r="BF13" s="21"/>
      <c r="BG13" s="128">
        <v>22</v>
      </c>
      <c r="BH13" s="80">
        <f>(M13-C13)+(AK13-O13)+(BB13-AM13)</f>
        <v>0.5666666666666671</v>
      </c>
      <c r="BI13" s="34">
        <f t="shared" si="24"/>
        <v>13.6</v>
      </c>
      <c r="BJ13" s="95">
        <f t="shared" si="25"/>
        <v>13.98</v>
      </c>
    </row>
    <row r="14" spans="1:62" s="82" customFormat="1" ht="15.75">
      <c r="B14" s="91"/>
      <c r="BG14" s="129">
        <f>SUM(BG5:BG13)</f>
        <v>199</v>
      </c>
      <c r="BH14" s="129"/>
      <c r="BI14" s="130">
        <f>SUM(BI5:BI13)</f>
        <v>117.2</v>
      </c>
      <c r="BJ14" s="92">
        <f t="shared" si="25"/>
        <v>117.58</v>
      </c>
    </row>
    <row r="15" spans="1:62" s="82" customFormat="1" ht="16.5" thickBot="1">
      <c r="M15" s="74" t="s">
        <v>29</v>
      </c>
      <c r="O15" s="83"/>
      <c r="P15" s="83"/>
      <c r="R15" s="74"/>
      <c r="S15" s="74"/>
      <c r="U15" s="64" t="s">
        <v>112</v>
      </c>
      <c r="V15" s="64"/>
      <c r="W15" s="64"/>
      <c r="X15" s="64"/>
      <c r="Y15" s="124"/>
      <c r="AA15" s="74" t="s">
        <v>21</v>
      </c>
      <c r="AD15" s="178" t="s">
        <v>142</v>
      </c>
      <c r="AF15" s="223" t="s">
        <v>156</v>
      </c>
      <c r="AG15" s="177"/>
      <c r="AH15" s="177"/>
      <c r="AI15" s="177"/>
      <c r="AJ15" s="177"/>
      <c r="AK15" s="177"/>
      <c r="BF15" s="110"/>
      <c r="BG15" s="110"/>
      <c r="BH15" s="110"/>
    </row>
    <row r="16" spans="1:62" s="82" customFormat="1" ht="15" customHeight="1">
      <c r="A16" s="298" t="s">
        <v>5</v>
      </c>
      <c r="B16" s="300" t="s">
        <v>6</v>
      </c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  <c r="AW16" s="302"/>
      <c r="AX16" s="302"/>
      <c r="AY16" s="302"/>
      <c r="AZ16" s="302"/>
      <c r="BA16" s="302"/>
      <c r="BB16" s="302"/>
      <c r="BC16" s="302"/>
      <c r="BD16" s="302"/>
      <c r="BE16" s="302"/>
      <c r="BF16" s="219"/>
      <c r="BG16" s="294" t="s">
        <v>7</v>
      </c>
      <c r="BH16" s="296" t="s">
        <v>8</v>
      </c>
      <c r="BI16" s="297"/>
      <c r="BJ16" s="286" t="s">
        <v>9</v>
      </c>
    </row>
    <row r="17" spans="1:62" s="82" customFormat="1" ht="15.75">
      <c r="A17" s="299"/>
      <c r="B17" s="301"/>
      <c r="C17" s="5" t="s">
        <v>10</v>
      </c>
      <c r="D17" s="25" t="s">
        <v>32</v>
      </c>
      <c r="E17" s="5" t="s">
        <v>10</v>
      </c>
      <c r="F17" s="5" t="s">
        <v>33</v>
      </c>
      <c r="G17" s="5" t="s">
        <v>10</v>
      </c>
      <c r="H17" s="25" t="s">
        <v>32</v>
      </c>
      <c r="I17" s="5" t="s">
        <v>10</v>
      </c>
      <c r="J17" s="5" t="s">
        <v>33</v>
      </c>
      <c r="K17" s="5" t="s">
        <v>10</v>
      </c>
      <c r="L17" s="25" t="s">
        <v>32</v>
      </c>
      <c r="M17" s="5" t="s">
        <v>10</v>
      </c>
      <c r="N17" s="5" t="s">
        <v>33</v>
      </c>
      <c r="O17" s="5" t="s">
        <v>10</v>
      </c>
      <c r="P17" s="25" t="s">
        <v>32</v>
      </c>
      <c r="Q17" s="5" t="s">
        <v>10</v>
      </c>
      <c r="R17" s="5" t="s">
        <v>33</v>
      </c>
      <c r="S17" s="5" t="s">
        <v>10</v>
      </c>
      <c r="T17" s="25" t="s">
        <v>32</v>
      </c>
      <c r="U17" s="5" t="s">
        <v>10</v>
      </c>
      <c r="V17" s="5" t="s">
        <v>33</v>
      </c>
      <c r="W17" s="5" t="s">
        <v>10</v>
      </c>
      <c r="X17" s="25" t="s">
        <v>32</v>
      </c>
      <c r="Y17" s="5" t="s">
        <v>10</v>
      </c>
      <c r="Z17" s="5" t="s">
        <v>33</v>
      </c>
      <c r="AA17" s="5" t="s">
        <v>10</v>
      </c>
      <c r="AB17" s="25" t="s">
        <v>32</v>
      </c>
      <c r="AC17" s="5" t="s">
        <v>10</v>
      </c>
      <c r="AD17" s="5" t="s">
        <v>33</v>
      </c>
      <c r="AE17" s="5" t="s">
        <v>10</v>
      </c>
      <c r="AF17" s="25" t="s">
        <v>32</v>
      </c>
      <c r="AG17" s="5" t="s">
        <v>10</v>
      </c>
      <c r="AH17" s="5" t="s">
        <v>33</v>
      </c>
      <c r="AI17" s="5" t="s">
        <v>10</v>
      </c>
      <c r="AJ17" s="25" t="s">
        <v>32</v>
      </c>
      <c r="AK17" s="5" t="s">
        <v>10</v>
      </c>
      <c r="AL17" s="5" t="s">
        <v>33</v>
      </c>
      <c r="AM17" s="5" t="s">
        <v>10</v>
      </c>
      <c r="AN17" s="25" t="s">
        <v>32</v>
      </c>
      <c r="AO17" s="5" t="s">
        <v>10</v>
      </c>
      <c r="AP17" s="5" t="s">
        <v>33</v>
      </c>
      <c r="AQ17" s="5" t="s">
        <v>10</v>
      </c>
      <c r="AR17" s="25" t="s">
        <v>32</v>
      </c>
      <c r="AS17" s="5" t="s">
        <v>10</v>
      </c>
      <c r="AT17" s="5" t="s">
        <v>33</v>
      </c>
      <c r="AU17" s="5" t="s">
        <v>10</v>
      </c>
      <c r="AV17" s="25" t="s">
        <v>32</v>
      </c>
      <c r="AW17" s="5" t="s">
        <v>10</v>
      </c>
      <c r="AX17" s="5" t="s">
        <v>33</v>
      </c>
      <c r="AY17" s="5" t="s">
        <v>10</v>
      </c>
      <c r="AZ17" s="25" t="s">
        <v>32</v>
      </c>
      <c r="BA17" s="5" t="s">
        <v>10</v>
      </c>
      <c r="BB17" s="5" t="s">
        <v>33</v>
      </c>
      <c r="BC17" s="5" t="s">
        <v>10</v>
      </c>
      <c r="BD17" s="25" t="s">
        <v>32</v>
      </c>
      <c r="BE17" s="5" t="s">
        <v>10</v>
      </c>
      <c r="BF17" s="25" t="s">
        <v>33</v>
      </c>
      <c r="BG17" s="295"/>
      <c r="BH17" s="303"/>
      <c r="BI17" s="304"/>
      <c r="BJ17" s="287"/>
    </row>
    <row r="18" spans="1:62" s="82" customFormat="1" ht="15.75">
      <c r="A18" s="86">
        <v>1</v>
      </c>
      <c r="B18" s="87">
        <v>8</v>
      </c>
      <c r="C18" s="75"/>
      <c r="D18" s="77"/>
      <c r="E18" s="75">
        <v>0.25</v>
      </c>
      <c r="F18" s="77">
        <f>E18+24/1440</f>
        <v>0.26666666666666666</v>
      </c>
      <c r="G18" s="77">
        <f>F18+24/1440</f>
        <v>0.28333333333333333</v>
      </c>
      <c r="H18" s="77">
        <f>G18+12/1440</f>
        <v>0.29166666666666669</v>
      </c>
      <c r="I18" s="77">
        <f>H18+12/1440</f>
        <v>0.30000000000000004</v>
      </c>
      <c r="J18" s="77">
        <f>I18+24/1440</f>
        <v>0.31666666666666671</v>
      </c>
      <c r="K18" s="77">
        <f>J18+24/1440</f>
        <v>0.33333333333333337</v>
      </c>
      <c r="L18" s="77">
        <f>K18+12/1440</f>
        <v>0.34166666666666673</v>
      </c>
      <c r="M18" s="76">
        <f>L18+12/1440</f>
        <v>0.35000000000000009</v>
      </c>
      <c r="N18" s="76">
        <f t="shared" ref="N18:O26" si="36">M18+24/1440</f>
        <v>0.36666666666666675</v>
      </c>
      <c r="O18" s="76">
        <f t="shared" si="36"/>
        <v>0.38333333333333341</v>
      </c>
      <c r="P18" s="77">
        <f t="shared" ref="P18:Q26" si="37">O18+12/1440</f>
        <v>0.39166666666666677</v>
      </c>
      <c r="Q18" s="77">
        <f t="shared" si="37"/>
        <v>0.40000000000000013</v>
      </c>
      <c r="R18" s="77">
        <f t="shared" ref="R18:S26" si="38">Q18+24/1440</f>
        <v>0.4166666666666668</v>
      </c>
      <c r="S18" s="77">
        <f t="shared" si="38"/>
        <v>0.43333333333333346</v>
      </c>
      <c r="T18" s="77">
        <f t="shared" ref="T18:U26" si="39">S18+12/1440</f>
        <v>0.44166666666666682</v>
      </c>
      <c r="U18" s="77">
        <f t="shared" si="39"/>
        <v>0.45000000000000018</v>
      </c>
      <c r="V18" s="77">
        <f t="shared" ref="V18:W26" si="40">U18+24/1440</f>
        <v>0.46666666666666684</v>
      </c>
      <c r="W18" s="77">
        <f t="shared" si="40"/>
        <v>0.4833333333333335</v>
      </c>
      <c r="X18" s="77">
        <f t="shared" ref="X18:Y26" si="41">W18+12/1440</f>
        <v>0.49166666666666686</v>
      </c>
      <c r="Y18" s="77">
        <f t="shared" si="41"/>
        <v>0.50000000000000022</v>
      </c>
      <c r="Z18" s="77">
        <f t="shared" ref="Z18:AA26" si="42">Y18+24/1440</f>
        <v>0.51666666666666694</v>
      </c>
      <c r="AA18" s="77">
        <f t="shared" si="42"/>
        <v>0.53333333333333366</v>
      </c>
      <c r="AB18" s="77">
        <f t="shared" ref="AB18:AC26" si="43">AA18+12/1440</f>
        <v>0.54166666666666696</v>
      </c>
      <c r="AC18" s="77">
        <f t="shared" si="43"/>
        <v>0.55000000000000027</v>
      </c>
      <c r="AD18" s="77">
        <f t="shared" ref="AD18:AE26" si="44">AC18+24/1440</f>
        <v>0.56666666666666698</v>
      </c>
      <c r="AE18" s="77">
        <f t="shared" si="44"/>
        <v>0.5833333333333337</v>
      </c>
      <c r="AF18" s="77">
        <f t="shared" ref="AF18:AG26" si="45">AE18+12/1440</f>
        <v>0.59166666666666701</v>
      </c>
      <c r="AG18" s="77">
        <f t="shared" si="45"/>
        <v>0.60000000000000031</v>
      </c>
      <c r="AH18" s="77">
        <f t="shared" ref="AH18:AI26" si="46">AG18+24/1440</f>
        <v>0.61666666666666703</v>
      </c>
      <c r="AI18" s="77">
        <f t="shared" si="46"/>
        <v>0.63333333333333375</v>
      </c>
      <c r="AJ18" s="77">
        <f t="shared" ref="AJ18:AK26" si="47">AI18+12/1440</f>
        <v>0.64166666666666705</v>
      </c>
      <c r="AK18" s="77">
        <f t="shared" si="47"/>
        <v>0.65000000000000036</v>
      </c>
      <c r="AL18" s="77">
        <f>AK18+24/1440</f>
        <v>0.66666666666666707</v>
      </c>
      <c r="AM18" s="77">
        <f>AL18+24/1440</f>
        <v>0.68333333333333379</v>
      </c>
      <c r="AN18" s="77">
        <f>AM18+12/1440</f>
        <v>0.6916666666666671</v>
      </c>
      <c r="AO18" s="77">
        <f>AN18+12/1440</f>
        <v>0.7000000000000004</v>
      </c>
      <c r="AP18" s="77">
        <f>AO18+24/1440</f>
        <v>0.71666666666666712</v>
      </c>
      <c r="AQ18" s="77">
        <f>AP18+24/1440</f>
        <v>0.73333333333333384</v>
      </c>
      <c r="AR18" s="77">
        <f t="shared" ref="AR18:AS26" si="48">AQ18+12/1440</f>
        <v>0.74166666666666714</v>
      </c>
      <c r="AS18" s="77">
        <f t="shared" si="48"/>
        <v>0.75000000000000044</v>
      </c>
      <c r="AT18" s="77">
        <f t="shared" ref="AT18:AU26" si="49">AS18+24/1440</f>
        <v>0.76666666666666716</v>
      </c>
      <c r="AU18" s="77">
        <f t="shared" si="49"/>
        <v>0.78333333333333388</v>
      </c>
      <c r="AV18" s="77">
        <f t="shared" ref="AV18:AW26" si="50">AU18+12/1440</f>
        <v>0.79166666666666718</v>
      </c>
      <c r="AW18" s="76">
        <f t="shared" si="50"/>
        <v>0.80000000000000049</v>
      </c>
      <c r="AX18" s="267">
        <f t="shared" ref="AX18:AY18" si="51">AW18+24/1440</f>
        <v>0.81666666666666721</v>
      </c>
      <c r="AY18" s="267">
        <f t="shared" si="51"/>
        <v>0.83333333333333393</v>
      </c>
      <c r="AZ18" s="12">
        <f t="shared" ref="AZ18:BA18" si="52">AY18+12/1440</f>
        <v>0.84166666666666723</v>
      </c>
      <c r="BA18" s="12">
        <f t="shared" si="52"/>
        <v>0.85000000000000053</v>
      </c>
      <c r="BB18" s="12">
        <f t="shared" ref="BB18:BC18" si="53">BA18+24/1440</f>
        <v>0.86666666666666725</v>
      </c>
      <c r="BC18" s="12">
        <f t="shared" si="53"/>
        <v>0.88333333333333397</v>
      </c>
      <c r="BD18" s="12">
        <f t="shared" ref="BD18:BE18" si="54">BC18+12/1440</f>
        <v>0.89166666666666727</v>
      </c>
      <c r="BE18" s="77">
        <f t="shared" si="54"/>
        <v>0.90000000000000058</v>
      </c>
      <c r="BF18" s="12"/>
      <c r="BG18" s="111">
        <v>24</v>
      </c>
      <c r="BH18" s="77">
        <f>(M18-E18)+(AW18-O18)+(BE18-AY18)</f>
        <v>0.58333333333333381</v>
      </c>
      <c r="BI18" s="14">
        <f>HOUR(BH18)+MINUTE(BH18)/60</f>
        <v>14</v>
      </c>
      <c r="BJ18" s="88">
        <f>BI18+0.38</f>
        <v>14.38</v>
      </c>
    </row>
    <row r="19" spans="1:62" s="82" customFormat="1" ht="15.75">
      <c r="A19" s="86">
        <v>2</v>
      </c>
      <c r="B19" s="87">
        <v>8</v>
      </c>
      <c r="C19" s="75"/>
      <c r="D19" s="77"/>
      <c r="E19" s="75">
        <f>E18+8/1440</f>
        <v>0.25555555555555554</v>
      </c>
      <c r="F19" s="77">
        <f t="shared" ref="F19:G22" si="55">E19+24/1440</f>
        <v>0.2722222222222222</v>
      </c>
      <c r="G19" s="77">
        <f t="shared" si="55"/>
        <v>0.28888888888888886</v>
      </c>
      <c r="H19" s="77">
        <f t="shared" ref="H19:I26" si="56">G19+12/1440</f>
        <v>0.29722222222222222</v>
      </c>
      <c r="I19" s="77">
        <f t="shared" si="56"/>
        <v>0.30555555555555558</v>
      </c>
      <c r="J19" s="77">
        <f t="shared" ref="J19:K26" si="57">I19+24/1440</f>
        <v>0.32222222222222224</v>
      </c>
      <c r="K19" s="77">
        <f t="shared" si="57"/>
        <v>0.33888888888888891</v>
      </c>
      <c r="L19" s="77">
        <f t="shared" ref="L19:M26" si="58">K19+12/1440</f>
        <v>0.34722222222222227</v>
      </c>
      <c r="M19" s="77">
        <f t="shared" si="58"/>
        <v>0.35555555555555562</v>
      </c>
      <c r="N19" s="77">
        <f t="shared" si="36"/>
        <v>0.37222222222222229</v>
      </c>
      <c r="O19" s="77">
        <f t="shared" si="36"/>
        <v>0.38888888888888895</v>
      </c>
      <c r="P19" s="77">
        <f t="shared" si="37"/>
        <v>0.39722222222222231</v>
      </c>
      <c r="Q19" s="76">
        <f t="shared" si="37"/>
        <v>0.40555555555555567</v>
      </c>
      <c r="R19" s="76">
        <f t="shared" si="38"/>
        <v>0.42222222222222233</v>
      </c>
      <c r="S19" s="76">
        <f t="shared" si="38"/>
        <v>0.43888888888888899</v>
      </c>
      <c r="T19" s="77">
        <f t="shared" si="39"/>
        <v>0.44722222222222235</v>
      </c>
      <c r="U19" s="77">
        <f t="shared" si="39"/>
        <v>0.45555555555555571</v>
      </c>
      <c r="V19" s="77">
        <f t="shared" si="40"/>
        <v>0.47222222222222238</v>
      </c>
      <c r="W19" s="77">
        <f t="shared" si="40"/>
        <v>0.48888888888888904</v>
      </c>
      <c r="X19" s="77">
        <f t="shared" si="41"/>
        <v>0.4972222222222224</v>
      </c>
      <c r="Y19" s="77">
        <f t="shared" si="41"/>
        <v>0.50555555555555576</v>
      </c>
      <c r="Z19" s="77">
        <f t="shared" si="42"/>
        <v>0.52222222222222248</v>
      </c>
      <c r="AA19" s="77">
        <f t="shared" si="42"/>
        <v>0.53888888888888919</v>
      </c>
      <c r="AB19" s="77">
        <f t="shared" si="43"/>
        <v>0.5472222222222225</v>
      </c>
      <c r="AC19" s="77">
        <f t="shared" si="43"/>
        <v>0.5555555555555558</v>
      </c>
      <c r="AD19" s="77">
        <f t="shared" si="44"/>
        <v>0.57222222222222252</v>
      </c>
      <c r="AE19" s="77">
        <f t="shared" si="44"/>
        <v>0.58888888888888924</v>
      </c>
      <c r="AF19" s="77">
        <f t="shared" si="45"/>
        <v>0.59722222222222254</v>
      </c>
      <c r="AG19" s="76">
        <f t="shared" si="45"/>
        <v>0.60555555555555585</v>
      </c>
      <c r="AH19" s="76">
        <f t="shared" si="46"/>
        <v>0.62222222222222257</v>
      </c>
      <c r="AI19" s="76">
        <f t="shared" si="46"/>
        <v>0.63888888888888928</v>
      </c>
      <c r="AJ19" s="77">
        <f t="shared" si="47"/>
        <v>0.64722222222222259</v>
      </c>
      <c r="AK19" s="77">
        <f t="shared" si="47"/>
        <v>0.65555555555555589</v>
      </c>
      <c r="AL19" s="77">
        <f t="shared" ref="AL19:AM26" si="59">AK19+24/1440</f>
        <v>0.67222222222222261</v>
      </c>
      <c r="AM19" s="77">
        <f t="shared" si="59"/>
        <v>0.68888888888888933</v>
      </c>
      <c r="AN19" s="77">
        <f t="shared" ref="AN19:AO26" si="60">AM19+12/1440</f>
        <v>0.69722222222222263</v>
      </c>
      <c r="AO19" s="77">
        <f t="shared" si="60"/>
        <v>0.70555555555555594</v>
      </c>
      <c r="AP19" s="77">
        <f t="shared" ref="AP19:AQ26" si="61">AO19+24/1440</f>
        <v>0.72222222222222265</v>
      </c>
      <c r="AQ19" s="77">
        <f t="shared" si="61"/>
        <v>0.73888888888888937</v>
      </c>
      <c r="AR19" s="77">
        <f t="shared" si="48"/>
        <v>0.74722222222222268</v>
      </c>
      <c r="AS19" s="77">
        <f t="shared" si="48"/>
        <v>0.75555555555555598</v>
      </c>
      <c r="AT19" s="77">
        <f t="shared" si="49"/>
        <v>0.7722222222222227</v>
      </c>
      <c r="AU19" s="77">
        <f t="shared" si="49"/>
        <v>0.78888888888888942</v>
      </c>
      <c r="AV19" s="77">
        <f t="shared" si="50"/>
        <v>0.79722222222222272</v>
      </c>
      <c r="AW19" s="77">
        <f t="shared" si="50"/>
        <v>0.80555555555555602</v>
      </c>
      <c r="AX19" s="12"/>
      <c r="AY19" s="12"/>
      <c r="AZ19" s="12"/>
      <c r="BA19" s="12"/>
      <c r="BB19" s="12"/>
      <c r="BC19" s="12"/>
      <c r="BD19" s="12"/>
      <c r="BE19" s="12"/>
      <c r="BF19" s="12"/>
      <c r="BG19" s="111">
        <v>20</v>
      </c>
      <c r="BH19" s="77">
        <f>(Q19-E19)+(AG19-S19)+(AW19-AI19)</f>
        <v>0.48333333333333373</v>
      </c>
      <c r="BI19" s="14">
        <f t="shared" ref="BI19:BI26" si="62">HOUR(BH19)+MINUTE(BH19)/60</f>
        <v>11.6</v>
      </c>
      <c r="BJ19" s="88">
        <f t="shared" ref="BJ19:BJ27" si="63">BI19+0.38</f>
        <v>11.98</v>
      </c>
    </row>
    <row r="20" spans="1:62" s="82" customFormat="1" ht="15.75">
      <c r="A20" s="86">
        <v>3</v>
      </c>
      <c r="B20" s="87">
        <v>8</v>
      </c>
      <c r="C20" s="75"/>
      <c r="D20" s="77"/>
      <c r="E20" s="75">
        <f t="shared" ref="E20:E21" si="64">E19+8/1440</f>
        <v>0.26111111111111107</v>
      </c>
      <c r="F20" s="77">
        <f t="shared" si="55"/>
        <v>0.27777777777777773</v>
      </c>
      <c r="G20" s="77">
        <f t="shared" si="55"/>
        <v>0.2944444444444444</v>
      </c>
      <c r="H20" s="77">
        <f t="shared" si="56"/>
        <v>0.30277777777777776</v>
      </c>
      <c r="I20" s="77">
        <f t="shared" si="56"/>
        <v>0.31111111111111112</v>
      </c>
      <c r="J20" s="77">
        <f t="shared" si="57"/>
        <v>0.32777777777777778</v>
      </c>
      <c r="K20" s="77">
        <f t="shared" si="57"/>
        <v>0.34444444444444444</v>
      </c>
      <c r="L20" s="77">
        <f t="shared" si="58"/>
        <v>0.3527777777777778</v>
      </c>
      <c r="M20" s="77">
        <f t="shared" si="58"/>
        <v>0.36111111111111116</v>
      </c>
      <c r="N20" s="77">
        <f t="shared" si="36"/>
        <v>0.37777777777777782</v>
      </c>
      <c r="O20" s="77">
        <f t="shared" si="36"/>
        <v>0.39444444444444449</v>
      </c>
      <c r="P20" s="77">
        <f t="shared" si="37"/>
        <v>0.40277777777777785</v>
      </c>
      <c r="Q20" s="77">
        <f t="shared" si="37"/>
        <v>0.4111111111111112</v>
      </c>
      <c r="R20" s="77">
        <f t="shared" si="38"/>
        <v>0.42777777777777787</v>
      </c>
      <c r="S20" s="77">
        <f t="shared" si="38"/>
        <v>0.44444444444444453</v>
      </c>
      <c r="T20" s="77">
        <f t="shared" si="39"/>
        <v>0.45277777777777789</v>
      </c>
      <c r="U20" s="76">
        <f t="shared" si="39"/>
        <v>0.46111111111111125</v>
      </c>
      <c r="V20" s="76">
        <f t="shared" si="40"/>
        <v>0.47777777777777791</v>
      </c>
      <c r="W20" s="76">
        <f t="shared" si="40"/>
        <v>0.49444444444444458</v>
      </c>
      <c r="X20" s="77">
        <f t="shared" si="41"/>
        <v>0.50277777777777788</v>
      </c>
      <c r="Y20" s="77">
        <f t="shared" si="41"/>
        <v>0.51111111111111118</v>
      </c>
      <c r="Z20" s="77">
        <f t="shared" si="42"/>
        <v>0.5277777777777779</v>
      </c>
      <c r="AA20" s="77">
        <f t="shared" si="42"/>
        <v>0.54444444444444462</v>
      </c>
      <c r="AB20" s="77">
        <f t="shared" si="43"/>
        <v>0.55277777777777792</v>
      </c>
      <c r="AC20" s="77">
        <f t="shared" si="43"/>
        <v>0.56111111111111123</v>
      </c>
      <c r="AD20" s="77">
        <f t="shared" si="44"/>
        <v>0.57777777777777795</v>
      </c>
      <c r="AE20" s="77">
        <f t="shared" si="44"/>
        <v>0.59444444444444466</v>
      </c>
      <c r="AF20" s="77">
        <f t="shared" si="45"/>
        <v>0.60277777777777797</v>
      </c>
      <c r="AG20" s="77">
        <f t="shared" si="45"/>
        <v>0.61111111111111127</v>
      </c>
      <c r="AH20" s="77">
        <f t="shared" si="46"/>
        <v>0.62777777777777799</v>
      </c>
      <c r="AI20" s="77">
        <f t="shared" si="46"/>
        <v>0.64444444444444471</v>
      </c>
      <c r="AJ20" s="77">
        <f t="shared" si="47"/>
        <v>0.65277777777777801</v>
      </c>
      <c r="AK20" s="76">
        <f t="shared" si="47"/>
        <v>0.66111111111111132</v>
      </c>
      <c r="AL20" s="76">
        <f t="shared" si="59"/>
        <v>0.67777777777777803</v>
      </c>
      <c r="AM20" s="76">
        <f t="shared" si="59"/>
        <v>0.69444444444444475</v>
      </c>
      <c r="AN20" s="77">
        <f t="shared" si="60"/>
        <v>0.70277777777777806</v>
      </c>
      <c r="AO20" s="77">
        <f t="shared" si="60"/>
        <v>0.71111111111111136</v>
      </c>
      <c r="AP20" s="77">
        <f t="shared" si="61"/>
        <v>0.72777777777777808</v>
      </c>
      <c r="AQ20" s="77">
        <f t="shared" si="61"/>
        <v>0.7444444444444448</v>
      </c>
      <c r="AR20" s="77">
        <f t="shared" si="48"/>
        <v>0.7527777777777781</v>
      </c>
      <c r="AS20" s="77">
        <f t="shared" si="48"/>
        <v>0.7611111111111114</v>
      </c>
      <c r="AT20" s="77">
        <f t="shared" si="49"/>
        <v>0.77777777777777812</v>
      </c>
      <c r="AU20" s="77">
        <f t="shared" si="49"/>
        <v>0.79444444444444484</v>
      </c>
      <c r="AV20" s="77">
        <f t="shared" si="50"/>
        <v>0.80277777777777815</v>
      </c>
      <c r="AW20" s="77">
        <f t="shared" si="50"/>
        <v>0.81111111111111145</v>
      </c>
      <c r="AX20" s="12">
        <f t="shared" ref="AX20:AY24" si="65">AW20+24/1440</f>
        <v>0.82777777777777817</v>
      </c>
      <c r="AY20" s="12">
        <f t="shared" si="65"/>
        <v>0.84444444444444489</v>
      </c>
      <c r="AZ20" s="12">
        <f t="shared" ref="AZ20:BA20" si="66">AY20+12/1440</f>
        <v>0.85277777777777819</v>
      </c>
      <c r="BA20" s="12">
        <f t="shared" si="66"/>
        <v>0.86111111111111149</v>
      </c>
      <c r="BB20" s="12"/>
      <c r="BC20" s="12"/>
      <c r="BD20" s="12"/>
      <c r="BE20" s="12"/>
      <c r="BF20" s="12"/>
      <c r="BG20" s="111">
        <v>22</v>
      </c>
      <c r="BH20" s="77">
        <f>(U20-E20)+(AK20-W20)+(BA20-AM20)</f>
        <v>0.53333333333333366</v>
      </c>
      <c r="BI20" s="14">
        <f t="shared" si="62"/>
        <v>12.8</v>
      </c>
      <c r="BJ20" s="88">
        <f t="shared" si="63"/>
        <v>13.180000000000001</v>
      </c>
    </row>
    <row r="21" spans="1:62" s="82" customFormat="1" ht="15.75">
      <c r="A21" s="86">
        <v>4</v>
      </c>
      <c r="B21" s="87">
        <v>8</v>
      </c>
      <c r="C21" s="75"/>
      <c r="D21" s="77"/>
      <c r="E21" s="75">
        <f t="shared" si="64"/>
        <v>0.26666666666666661</v>
      </c>
      <c r="F21" s="77">
        <f t="shared" si="55"/>
        <v>0.28333333333333327</v>
      </c>
      <c r="G21" s="77">
        <f t="shared" si="55"/>
        <v>0.29999999999999993</v>
      </c>
      <c r="H21" s="77">
        <f t="shared" si="56"/>
        <v>0.30833333333333329</v>
      </c>
      <c r="I21" s="77">
        <f t="shared" si="56"/>
        <v>0.31666666666666665</v>
      </c>
      <c r="J21" s="77">
        <f t="shared" si="57"/>
        <v>0.33333333333333331</v>
      </c>
      <c r="K21" s="77">
        <f t="shared" si="57"/>
        <v>0.35</v>
      </c>
      <c r="L21" s="77">
        <f t="shared" si="58"/>
        <v>0.35833333333333334</v>
      </c>
      <c r="M21" s="76">
        <f t="shared" si="58"/>
        <v>0.3666666666666667</v>
      </c>
      <c r="N21" s="76">
        <f t="shared" si="36"/>
        <v>0.38333333333333336</v>
      </c>
      <c r="O21" s="76">
        <f t="shared" si="36"/>
        <v>0.4</v>
      </c>
      <c r="P21" s="77">
        <f t="shared" si="37"/>
        <v>0.40833333333333338</v>
      </c>
      <c r="Q21" s="77">
        <f t="shared" si="37"/>
        <v>0.41666666666666674</v>
      </c>
      <c r="R21" s="77">
        <f t="shared" si="38"/>
        <v>0.4333333333333334</v>
      </c>
      <c r="S21" s="77">
        <f t="shared" si="38"/>
        <v>0.45000000000000007</v>
      </c>
      <c r="T21" s="77">
        <f t="shared" si="39"/>
        <v>0.45833333333333343</v>
      </c>
      <c r="U21" s="77">
        <f t="shared" si="39"/>
        <v>0.46666666666666679</v>
      </c>
      <c r="V21" s="77">
        <f t="shared" si="40"/>
        <v>0.48333333333333345</v>
      </c>
      <c r="W21" s="77">
        <f t="shared" si="40"/>
        <v>0.50000000000000011</v>
      </c>
      <c r="X21" s="77">
        <f t="shared" si="41"/>
        <v>0.50833333333333341</v>
      </c>
      <c r="Y21" s="77">
        <f t="shared" si="41"/>
        <v>0.51666666666666672</v>
      </c>
      <c r="Z21" s="77">
        <f t="shared" si="42"/>
        <v>0.53333333333333344</v>
      </c>
      <c r="AA21" s="77">
        <f t="shared" si="42"/>
        <v>0.55000000000000016</v>
      </c>
      <c r="AB21" s="77">
        <f t="shared" si="43"/>
        <v>0.55833333333333346</v>
      </c>
      <c r="AC21" s="76">
        <f t="shared" si="43"/>
        <v>0.56666666666666676</v>
      </c>
      <c r="AD21" s="76">
        <f t="shared" si="44"/>
        <v>0.58333333333333348</v>
      </c>
      <c r="AE21" s="76">
        <f t="shared" si="44"/>
        <v>0.6000000000000002</v>
      </c>
      <c r="AF21" s="77">
        <f t="shared" si="45"/>
        <v>0.6083333333333335</v>
      </c>
      <c r="AG21" s="77">
        <f t="shared" si="45"/>
        <v>0.61666666666666681</v>
      </c>
      <c r="AH21" s="77">
        <f t="shared" si="46"/>
        <v>0.63333333333333353</v>
      </c>
      <c r="AI21" s="77">
        <f t="shared" si="46"/>
        <v>0.65000000000000024</v>
      </c>
      <c r="AJ21" s="77">
        <f t="shared" si="47"/>
        <v>0.65833333333333355</v>
      </c>
      <c r="AK21" s="77">
        <f t="shared" si="47"/>
        <v>0.66666666666666685</v>
      </c>
      <c r="AL21" s="77">
        <f t="shared" si="59"/>
        <v>0.68333333333333357</v>
      </c>
      <c r="AM21" s="77">
        <f t="shared" si="59"/>
        <v>0.70000000000000029</v>
      </c>
      <c r="AN21" s="77">
        <f t="shared" si="60"/>
        <v>0.70833333333333359</v>
      </c>
      <c r="AO21" s="77">
        <f t="shared" si="60"/>
        <v>0.7166666666666669</v>
      </c>
      <c r="AP21" s="77">
        <f t="shared" si="61"/>
        <v>0.73333333333333361</v>
      </c>
      <c r="AQ21" s="77">
        <f t="shared" si="61"/>
        <v>0.75000000000000033</v>
      </c>
      <c r="AR21" s="77">
        <f t="shared" si="48"/>
        <v>0.75833333333333364</v>
      </c>
      <c r="AS21" s="77">
        <f t="shared" si="48"/>
        <v>0.76666666666666694</v>
      </c>
      <c r="AT21" s="77">
        <f t="shared" si="49"/>
        <v>0.78333333333333366</v>
      </c>
      <c r="AU21" s="77">
        <f t="shared" si="49"/>
        <v>0.80000000000000038</v>
      </c>
      <c r="AV21" s="77">
        <f t="shared" si="50"/>
        <v>0.80833333333333368</v>
      </c>
      <c r="AW21" s="77">
        <f t="shared" si="50"/>
        <v>0.81666666666666698</v>
      </c>
      <c r="AX21" s="12">
        <f t="shared" si="65"/>
        <v>0.8333333333333337</v>
      </c>
      <c r="AY21" s="12"/>
      <c r="AZ21" s="12"/>
      <c r="BA21" s="12"/>
      <c r="BB21" s="12"/>
      <c r="BC21" s="12"/>
      <c r="BD21" s="12"/>
      <c r="BE21" s="12"/>
      <c r="BF21" s="12"/>
      <c r="BG21" s="111">
        <v>20</v>
      </c>
      <c r="BH21" s="77">
        <f>(M21-E21)+(AC21-O21)+(AW21-AE21)</f>
        <v>0.48333333333333361</v>
      </c>
      <c r="BI21" s="14">
        <f t="shared" si="62"/>
        <v>11.6</v>
      </c>
      <c r="BJ21" s="88">
        <f t="shared" si="63"/>
        <v>11.98</v>
      </c>
    </row>
    <row r="22" spans="1:62" s="82" customFormat="1" ht="15.75">
      <c r="A22" s="86">
        <v>5</v>
      </c>
      <c r="B22" s="87">
        <v>8</v>
      </c>
      <c r="C22" s="75">
        <v>0.25555555555555559</v>
      </c>
      <c r="D22" s="77">
        <f>C22+12/1440</f>
        <v>0.26388888888888895</v>
      </c>
      <c r="E22" s="77">
        <f>D22+12/1440</f>
        <v>0.27222222222222231</v>
      </c>
      <c r="F22" s="77">
        <f t="shared" si="55"/>
        <v>0.28888888888888897</v>
      </c>
      <c r="G22" s="77">
        <f t="shared" si="55"/>
        <v>0.30555555555555564</v>
      </c>
      <c r="H22" s="77">
        <f t="shared" si="56"/>
        <v>0.31388888888888899</v>
      </c>
      <c r="I22" s="77">
        <f t="shared" si="56"/>
        <v>0.32222222222222235</v>
      </c>
      <c r="J22" s="77">
        <f t="shared" si="57"/>
        <v>0.33888888888888902</v>
      </c>
      <c r="K22" s="77">
        <f t="shared" si="57"/>
        <v>0.35555555555555568</v>
      </c>
      <c r="L22" s="77">
        <f t="shared" si="58"/>
        <v>0.36388888888888904</v>
      </c>
      <c r="M22" s="77">
        <f t="shared" si="58"/>
        <v>0.3722222222222224</v>
      </c>
      <c r="N22" s="77">
        <f t="shared" si="36"/>
        <v>0.38888888888888906</v>
      </c>
      <c r="O22" s="77">
        <f t="shared" si="36"/>
        <v>0.40555555555555572</v>
      </c>
      <c r="P22" s="77">
        <f t="shared" si="37"/>
        <v>0.41388888888888908</v>
      </c>
      <c r="Q22" s="76">
        <f t="shared" si="37"/>
        <v>0.42222222222222244</v>
      </c>
      <c r="R22" s="76">
        <f t="shared" si="38"/>
        <v>0.43888888888888911</v>
      </c>
      <c r="S22" s="76">
        <f t="shared" si="38"/>
        <v>0.45555555555555577</v>
      </c>
      <c r="T22" s="77">
        <f t="shared" si="39"/>
        <v>0.46388888888888913</v>
      </c>
      <c r="U22" s="77">
        <f t="shared" si="39"/>
        <v>0.47222222222222249</v>
      </c>
      <c r="V22" s="77">
        <f t="shared" si="40"/>
        <v>0.48888888888888915</v>
      </c>
      <c r="W22" s="77">
        <f t="shared" si="40"/>
        <v>0.50555555555555587</v>
      </c>
      <c r="X22" s="77">
        <f t="shared" si="41"/>
        <v>0.51388888888888917</v>
      </c>
      <c r="Y22" s="77">
        <f t="shared" si="41"/>
        <v>0.52222222222222248</v>
      </c>
      <c r="Z22" s="77">
        <f t="shared" si="42"/>
        <v>0.53888888888888919</v>
      </c>
      <c r="AA22" s="77">
        <f t="shared" si="42"/>
        <v>0.55555555555555591</v>
      </c>
      <c r="AB22" s="77">
        <f t="shared" si="43"/>
        <v>0.56388888888888922</v>
      </c>
      <c r="AC22" s="77">
        <f t="shared" si="43"/>
        <v>0.57222222222222252</v>
      </c>
      <c r="AD22" s="77">
        <f t="shared" si="44"/>
        <v>0.58888888888888924</v>
      </c>
      <c r="AE22" s="77">
        <f t="shared" si="44"/>
        <v>0.60555555555555596</v>
      </c>
      <c r="AF22" s="77">
        <f t="shared" si="45"/>
        <v>0.61388888888888926</v>
      </c>
      <c r="AG22" s="77">
        <f t="shared" si="45"/>
        <v>0.62222222222222257</v>
      </c>
      <c r="AH22" s="77">
        <f t="shared" si="46"/>
        <v>0.63888888888888928</v>
      </c>
      <c r="AI22" s="77">
        <f t="shared" si="46"/>
        <v>0.655555555555556</v>
      </c>
      <c r="AJ22" s="77">
        <f t="shared" si="47"/>
        <v>0.66388888888888931</v>
      </c>
      <c r="AK22" s="76">
        <f t="shared" si="47"/>
        <v>0.67222222222222261</v>
      </c>
      <c r="AL22" s="76">
        <f t="shared" si="59"/>
        <v>0.68888888888888933</v>
      </c>
      <c r="AM22" s="76">
        <f t="shared" si="59"/>
        <v>0.70555555555555605</v>
      </c>
      <c r="AN22" s="77">
        <f t="shared" si="60"/>
        <v>0.71388888888888935</v>
      </c>
      <c r="AO22" s="77">
        <f t="shared" si="60"/>
        <v>0.72222222222222265</v>
      </c>
      <c r="AP22" s="77">
        <f t="shared" si="61"/>
        <v>0.73888888888888937</v>
      </c>
      <c r="AQ22" s="77">
        <f t="shared" si="61"/>
        <v>0.75555555555555609</v>
      </c>
      <c r="AR22" s="77">
        <f t="shared" si="48"/>
        <v>0.76388888888888939</v>
      </c>
      <c r="AS22" s="77">
        <f t="shared" si="48"/>
        <v>0.7722222222222227</v>
      </c>
      <c r="AT22" s="77">
        <f t="shared" si="49"/>
        <v>0.78888888888888942</v>
      </c>
      <c r="AU22" s="77">
        <f t="shared" si="49"/>
        <v>0.80555555555555614</v>
      </c>
      <c r="AV22" s="77">
        <f t="shared" si="50"/>
        <v>0.81388888888888944</v>
      </c>
      <c r="AW22" s="77">
        <f t="shared" si="50"/>
        <v>0.82222222222222274</v>
      </c>
      <c r="AX22" s="12">
        <f t="shared" si="65"/>
        <v>0.83888888888888946</v>
      </c>
      <c r="AY22" s="12">
        <f t="shared" si="65"/>
        <v>0.85555555555555618</v>
      </c>
      <c r="AZ22" s="12">
        <f t="shared" ref="AZ22:BA22" si="67">AY22+12/1440</f>
        <v>0.86388888888888948</v>
      </c>
      <c r="BA22" s="12">
        <f t="shared" si="67"/>
        <v>0.87222222222222279</v>
      </c>
      <c r="BB22" s="12">
        <f t="shared" ref="BB22:BC22" si="68">BA22+24/1440</f>
        <v>0.88888888888888951</v>
      </c>
      <c r="BC22" s="12">
        <f t="shared" si="68"/>
        <v>0.90555555555555622</v>
      </c>
      <c r="BD22" s="12">
        <f t="shared" ref="BD22" si="69">BC22+12/1440</f>
        <v>0.91388888888888953</v>
      </c>
      <c r="BE22" s="12">
        <f>BD22+12/1440</f>
        <v>0.92222222222222283</v>
      </c>
      <c r="BF22" s="12">
        <f t="shared" ref="BF22" si="70">BE22+24/1440</f>
        <v>0.93888888888888955</v>
      </c>
      <c r="BG22" s="111">
        <v>25</v>
      </c>
      <c r="BH22" s="77">
        <f>(Q22-C22)+(AK22-S22)+(BE22-AM22)</f>
        <v>0.60000000000000053</v>
      </c>
      <c r="BI22" s="14">
        <f t="shared" si="62"/>
        <v>14.4</v>
      </c>
      <c r="BJ22" s="88">
        <f t="shared" si="63"/>
        <v>14.780000000000001</v>
      </c>
    </row>
    <row r="23" spans="1:62" s="82" customFormat="1" ht="15.75">
      <c r="A23" s="261" t="s">
        <v>34</v>
      </c>
      <c r="B23" s="87">
        <v>8</v>
      </c>
      <c r="C23" s="75"/>
      <c r="D23" s="77"/>
      <c r="E23" s="77"/>
      <c r="F23" s="77"/>
      <c r="G23" s="77">
        <f>G22+8/1440</f>
        <v>0.31111111111111117</v>
      </c>
      <c r="H23" s="77">
        <f t="shared" si="56"/>
        <v>0.31944444444444453</v>
      </c>
      <c r="I23" s="77">
        <f t="shared" si="56"/>
        <v>0.32777777777777789</v>
      </c>
      <c r="J23" s="77">
        <f t="shared" si="57"/>
        <v>0.34444444444444455</v>
      </c>
      <c r="K23" s="77">
        <f t="shared" si="57"/>
        <v>0.36111111111111122</v>
      </c>
      <c r="L23" s="77">
        <f t="shared" si="58"/>
        <v>0.36944444444444458</v>
      </c>
      <c r="M23" s="77">
        <f t="shared" si="58"/>
        <v>0.37777777777777793</v>
      </c>
      <c r="N23" s="77">
        <f t="shared" si="36"/>
        <v>0.3944444444444446</v>
      </c>
      <c r="O23" s="77">
        <f t="shared" si="36"/>
        <v>0.41111111111111126</v>
      </c>
      <c r="P23" s="77">
        <f t="shared" si="37"/>
        <v>0.41944444444444462</v>
      </c>
      <c r="Q23" s="77">
        <f t="shared" si="37"/>
        <v>0.42777777777777798</v>
      </c>
      <c r="R23" s="77">
        <f t="shared" si="38"/>
        <v>0.44444444444444464</v>
      </c>
      <c r="S23" s="77">
        <f t="shared" si="38"/>
        <v>0.4611111111111113</v>
      </c>
      <c r="T23" s="77">
        <f t="shared" si="39"/>
        <v>0.46944444444444466</v>
      </c>
      <c r="U23" s="76">
        <f t="shared" si="39"/>
        <v>0.47777777777777802</v>
      </c>
      <c r="V23" s="76">
        <f t="shared" si="40"/>
        <v>0.49444444444444469</v>
      </c>
      <c r="W23" s="76">
        <f t="shared" si="40"/>
        <v>0.5111111111111114</v>
      </c>
      <c r="X23" s="77">
        <f t="shared" si="41"/>
        <v>0.51944444444444471</v>
      </c>
      <c r="Y23" s="77">
        <f t="shared" si="41"/>
        <v>0.52777777777777801</v>
      </c>
      <c r="Z23" s="77">
        <f t="shared" si="42"/>
        <v>0.54444444444444473</v>
      </c>
      <c r="AA23" s="77">
        <f t="shared" si="42"/>
        <v>0.56111111111111145</v>
      </c>
      <c r="AB23" s="77">
        <f t="shared" si="43"/>
        <v>0.56944444444444475</v>
      </c>
      <c r="AC23" s="77">
        <f t="shared" si="43"/>
        <v>0.57777777777777806</v>
      </c>
      <c r="AD23" s="77">
        <f t="shared" si="44"/>
        <v>0.59444444444444478</v>
      </c>
      <c r="AE23" s="77">
        <f t="shared" si="44"/>
        <v>0.61111111111111149</v>
      </c>
      <c r="AF23" s="77">
        <f t="shared" si="45"/>
        <v>0.6194444444444448</v>
      </c>
      <c r="AG23" s="77">
        <f t="shared" si="45"/>
        <v>0.6277777777777781</v>
      </c>
      <c r="AH23" s="77">
        <f t="shared" si="46"/>
        <v>0.64444444444444482</v>
      </c>
      <c r="AI23" s="77">
        <f t="shared" si="46"/>
        <v>0.66111111111111154</v>
      </c>
      <c r="AJ23" s="77">
        <f t="shared" si="47"/>
        <v>0.66944444444444484</v>
      </c>
      <c r="AK23" s="76">
        <f t="shared" si="47"/>
        <v>0.67777777777777815</v>
      </c>
      <c r="AL23" s="76">
        <f t="shared" si="59"/>
        <v>0.69444444444444486</v>
      </c>
      <c r="AM23" s="76">
        <f t="shared" si="59"/>
        <v>0.71111111111111158</v>
      </c>
      <c r="AN23" s="77">
        <f t="shared" si="60"/>
        <v>0.71944444444444489</v>
      </c>
      <c r="AO23" s="77">
        <f t="shared" si="60"/>
        <v>0.72777777777777819</v>
      </c>
      <c r="AP23" s="77">
        <f t="shared" si="61"/>
        <v>0.74444444444444491</v>
      </c>
      <c r="AQ23" s="77">
        <f t="shared" si="61"/>
        <v>0.76111111111111163</v>
      </c>
      <c r="AR23" s="77">
        <f t="shared" si="48"/>
        <v>0.76944444444444493</v>
      </c>
      <c r="AS23" s="77">
        <f t="shared" si="48"/>
        <v>0.77777777777777823</v>
      </c>
      <c r="AT23" s="77">
        <f t="shared" si="49"/>
        <v>0.79444444444444495</v>
      </c>
      <c r="AU23" s="77">
        <f t="shared" si="49"/>
        <v>0.81111111111111167</v>
      </c>
      <c r="AV23" s="77">
        <f t="shared" si="50"/>
        <v>0.81944444444444497</v>
      </c>
      <c r="AW23" s="77">
        <f t="shared" si="50"/>
        <v>0.82777777777777828</v>
      </c>
      <c r="AX23" s="12">
        <f t="shared" si="65"/>
        <v>0.844444444444445</v>
      </c>
      <c r="AY23" s="12">
        <f t="shared" si="65"/>
        <v>0.86111111111111172</v>
      </c>
      <c r="AZ23" s="12"/>
      <c r="BA23" s="12"/>
      <c r="BB23" s="12"/>
      <c r="BC23" s="12"/>
      <c r="BD23" s="12"/>
      <c r="BE23" s="12"/>
      <c r="BF23" s="12"/>
      <c r="BG23" s="269">
        <v>20</v>
      </c>
      <c r="BH23" s="77">
        <f>(U23-G23)+(AK23-W23)+(AY23-AM23)</f>
        <v>0.48333333333333373</v>
      </c>
      <c r="BI23" s="14">
        <f t="shared" si="62"/>
        <v>11.6</v>
      </c>
      <c r="BJ23" s="88">
        <f t="shared" si="63"/>
        <v>11.98</v>
      </c>
    </row>
    <row r="24" spans="1:62" s="82" customFormat="1" ht="15.75">
      <c r="A24" s="86">
        <v>7</v>
      </c>
      <c r="B24" s="87">
        <v>8</v>
      </c>
      <c r="C24" s="75">
        <f>C22+16/1440</f>
        <v>0.26666666666666672</v>
      </c>
      <c r="D24" s="77">
        <f t="shared" ref="D24:E26" si="71">C24+12/1440</f>
        <v>0.27500000000000008</v>
      </c>
      <c r="E24" s="77">
        <f t="shared" si="71"/>
        <v>0.28333333333333344</v>
      </c>
      <c r="F24" s="77">
        <f t="shared" ref="F24:G26" si="72">E24+24/1440</f>
        <v>0.3000000000000001</v>
      </c>
      <c r="G24" s="77">
        <f t="shared" si="72"/>
        <v>0.31666666666666676</v>
      </c>
      <c r="H24" s="77">
        <f t="shared" si="56"/>
        <v>0.32500000000000012</v>
      </c>
      <c r="I24" s="77">
        <f t="shared" si="56"/>
        <v>0.33333333333333348</v>
      </c>
      <c r="J24" s="77">
        <f t="shared" si="57"/>
        <v>0.35000000000000014</v>
      </c>
      <c r="K24" s="77">
        <f t="shared" si="57"/>
        <v>0.36666666666666681</v>
      </c>
      <c r="L24" s="77">
        <f t="shared" si="58"/>
        <v>0.37500000000000017</v>
      </c>
      <c r="M24" s="77">
        <f t="shared" si="58"/>
        <v>0.38333333333333353</v>
      </c>
      <c r="N24" s="77">
        <f t="shared" si="36"/>
        <v>0.40000000000000019</v>
      </c>
      <c r="O24" s="77">
        <f t="shared" si="36"/>
        <v>0.41666666666666685</v>
      </c>
      <c r="P24" s="77">
        <f t="shared" si="37"/>
        <v>0.42500000000000021</v>
      </c>
      <c r="Q24" s="76">
        <f t="shared" si="37"/>
        <v>0.43333333333333357</v>
      </c>
      <c r="R24" s="76">
        <f t="shared" si="38"/>
        <v>0.45000000000000023</v>
      </c>
      <c r="S24" s="76">
        <f t="shared" si="38"/>
        <v>0.4666666666666669</v>
      </c>
      <c r="T24" s="77">
        <f t="shared" si="39"/>
        <v>0.47500000000000026</v>
      </c>
      <c r="U24" s="77">
        <f t="shared" si="39"/>
        <v>0.48333333333333361</v>
      </c>
      <c r="V24" s="77">
        <f t="shared" si="40"/>
        <v>0.50000000000000033</v>
      </c>
      <c r="W24" s="77">
        <f t="shared" si="40"/>
        <v>0.51666666666666705</v>
      </c>
      <c r="X24" s="77">
        <f t="shared" si="41"/>
        <v>0.52500000000000036</v>
      </c>
      <c r="Y24" s="77">
        <f t="shared" si="41"/>
        <v>0.53333333333333366</v>
      </c>
      <c r="Z24" s="77">
        <f t="shared" si="42"/>
        <v>0.55000000000000038</v>
      </c>
      <c r="AA24" s="77">
        <f t="shared" si="42"/>
        <v>0.5666666666666671</v>
      </c>
      <c r="AB24" s="77">
        <f t="shared" si="43"/>
        <v>0.5750000000000004</v>
      </c>
      <c r="AC24" s="77">
        <f t="shared" si="43"/>
        <v>0.5833333333333337</v>
      </c>
      <c r="AD24" s="77">
        <f t="shared" si="44"/>
        <v>0.60000000000000042</v>
      </c>
      <c r="AE24" s="77">
        <f t="shared" si="44"/>
        <v>0.61666666666666714</v>
      </c>
      <c r="AF24" s="77">
        <f t="shared" si="45"/>
        <v>0.62500000000000044</v>
      </c>
      <c r="AG24" s="77">
        <f t="shared" si="45"/>
        <v>0.63333333333333375</v>
      </c>
      <c r="AH24" s="77">
        <f t="shared" si="46"/>
        <v>0.65000000000000047</v>
      </c>
      <c r="AI24" s="77">
        <f t="shared" si="46"/>
        <v>0.66666666666666718</v>
      </c>
      <c r="AJ24" s="77">
        <f t="shared" si="47"/>
        <v>0.67500000000000049</v>
      </c>
      <c r="AK24" s="77">
        <f t="shared" si="47"/>
        <v>0.68333333333333379</v>
      </c>
      <c r="AL24" s="77">
        <f t="shared" si="59"/>
        <v>0.70000000000000051</v>
      </c>
      <c r="AM24" s="77">
        <f t="shared" si="59"/>
        <v>0.71666666666666723</v>
      </c>
      <c r="AN24" s="77">
        <f t="shared" si="60"/>
        <v>0.72500000000000053</v>
      </c>
      <c r="AO24" s="76">
        <f t="shared" si="60"/>
        <v>0.73333333333333384</v>
      </c>
      <c r="AP24" s="76">
        <f t="shared" si="61"/>
        <v>0.75000000000000056</v>
      </c>
      <c r="AQ24" s="76">
        <f t="shared" si="61"/>
        <v>0.76666666666666727</v>
      </c>
      <c r="AR24" s="77">
        <f t="shared" si="48"/>
        <v>0.77500000000000058</v>
      </c>
      <c r="AS24" s="77">
        <f t="shared" si="48"/>
        <v>0.78333333333333388</v>
      </c>
      <c r="AT24" s="77">
        <f t="shared" si="49"/>
        <v>0.8000000000000006</v>
      </c>
      <c r="AU24" s="77">
        <f t="shared" si="49"/>
        <v>0.81666666666666732</v>
      </c>
      <c r="AV24" s="77">
        <f t="shared" si="50"/>
        <v>0.82500000000000062</v>
      </c>
      <c r="AW24" s="77">
        <f t="shared" si="50"/>
        <v>0.83333333333333393</v>
      </c>
      <c r="AX24" s="12">
        <f t="shared" si="65"/>
        <v>0.85000000000000064</v>
      </c>
      <c r="AY24" s="12">
        <f t="shared" si="65"/>
        <v>0.86666666666666736</v>
      </c>
      <c r="AZ24" s="12">
        <f t="shared" ref="AZ24:BA24" si="73">AY24+12/1440</f>
        <v>0.87500000000000067</v>
      </c>
      <c r="BA24" s="12">
        <f t="shared" si="73"/>
        <v>0.88333333333333397</v>
      </c>
      <c r="BB24" s="12"/>
      <c r="BC24" s="12"/>
      <c r="BD24" s="12"/>
      <c r="BE24" s="12"/>
      <c r="BF24" s="12"/>
      <c r="BG24" s="111">
        <v>23</v>
      </c>
      <c r="BH24" s="77">
        <f>(Q24-C24)+(AO24-S24)+(BA24-AQ24)</f>
        <v>0.55000000000000049</v>
      </c>
      <c r="BI24" s="14">
        <f t="shared" si="62"/>
        <v>13.2</v>
      </c>
      <c r="BJ24" s="88">
        <f t="shared" si="63"/>
        <v>13.58</v>
      </c>
    </row>
    <row r="25" spans="1:62" s="82" customFormat="1" ht="15.75">
      <c r="A25" s="86">
        <v>8</v>
      </c>
      <c r="B25" s="87">
        <v>8</v>
      </c>
      <c r="C25" s="75">
        <f t="shared" ref="C25:C26" si="74">C24+8/1440</f>
        <v>0.27222222222222225</v>
      </c>
      <c r="D25" s="77">
        <f t="shared" si="71"/>
        <v>0.28055555555555561</v>
      </c>
      <c r="E25" s="77">
        <f t="shared" si="71"/>
        <v>0.28888888888888897</v>
      </c>
      <c r="F25" s="77">
        <f t="shared" si="72"/>
        <v>0.30555555555555564</v>
      </c>
      <c r="G25" s="77">
        <f t="shared" si="72"/>
        <v>0.3222222222222223</v>
      </c>
      <c r="H25" s="77">
        <f t="shared" si="56"/>
        <v>0.33055555555555566</v>
      </c>
      <c r="I25" s="77">
        <f t="shared" si="56"/>
        <v>0.33888888888888902</v>
      </c>
      <c r="J25" s="77">
        <f t="shared" si="57"/>
        <v>0.35555555555555568</v>
      </c>
      <c r="K25" s="77">
        <f t="shared" si="57"/>
        <v>0.37222222222222234</v>
      </c>
      <c r="L25" s="77">
        <f t="shared" si="58"/>
        <v>0.3805555555555557</v>
      </c>
      <c r="M25" s="77">
        <f t="shared" si="58"/>
        <v>0.38888888888888906</v>
      </c>
      <c r="N25" s="77">
        <f t="shared" si="36"/>
        <v>0.40555555555555572</v>
      </c>
      <c r="O25" s="77">
        <f t="shared" si="36"/>
        <v>0.42222222222222239</v>
      </c>
      <c r="P25" s="77">
        <f t="shared" si="37"/>
        <v>0.43055555555555575</v>
      </c>
      <c r="Q25" s="77">
        <f t="shared" si="37"/>
        <v>0.43888888888888911</v>
      </c>
      <c r="R25" s="77">
        <f t="shared" si="38"/>
        <v>0.45555555555555577</v>
      </c>
      <c r="S25" s="77">
        <f t="shared" si="38"/>
        <v>0.47222222222222243</v>
      </c>
      <c r="T25" s="77">
        <f t="shared" si="39"/>
        <v>0.48055555555555579</v>
      </c>
      <c r="U25" s="77">
        <f t="shared" si="39"/>
        <v>0.48888888888888915</v>
      </c>
      <c r="V25" s="77">
        <f t="shared" si="40"/>
        <v>0.50555555555555587</v>
      </c>
      <c r="W25" s="77">
        <f t="shared" si="40"/>
        <v>0.52222222222222259</v>
      </c>
      <c r="X25" s="77">
        <f t="shared" si="41"/>
        <v>0.53055555555555589</v>
      </c>
      <c r="Y25" s="76">
        <f t="shared" si="41"/>
        <v>0.53888888888888919</v>
      </c>
      <c r="Z25" s="76">
        <f t="shared" si="42"/>
        <v>0.55555555555555591</v>
      </c>
      <c r="AA25" s="76">
        <f t="shared" si="42"/>
        <v>0.57222222222222263</v>
      </c>
      <c r="AB25" s="76">
        <f t="shared" si="43"/>
        <v>0.58055555555555594</v>
      </c>
      <c r="AC25" s="76">
        <f t="shared" si="43"/>
        <v>0.58888888888888924</v>
      </c>
      <c r="AD25" s="77">
        <f t="shared" si="44"/>
        <v>0.60555555555555596</v>
      </c>
      <c r="AE25" s="77">
        <f t="shared" si="44"/>
        <v>0.62222222222222268</v>
      </c>
      <c r="AF25" s="77">
        <f t="shared" si="45"/>
        <v>0.63055555555555598</v>
      </c>
      <c r="AG25" s="77">
        <f t="shared" si="45"/>
        <v>0.63888888888888928</v>
      </c>
      <c r="AH25" s="77">
        <f t="shared" si="46"/>
        <v>0.655555555555556</v>
      </c>
      <c r="AI25" s="77">
        <f t="shared" si="46"/>
        <v>0.67222222222222272</v>
      </c>
      <c r="AJ25" s="77">
        <f t="shared" si="47"/>
        <v>0.68055555555555602</v>
      </c>
      <c r="AK25" s="77">
        <f t="shared" si="47"/>
        <v>0.68888888888888933</v>
      </c>
      <c r="AL25" s="77">
        <f t="shared" si="59"/>
        <v>0.70555555555555605</v>
      </c>
      <c r="AM25" s="77">
        <f t="shared" si="59"/>
        <v>0.72222222222222276</v>
      </c>
      <c r="AN25" s="77">
        <f t="shared" si="60"/>
        <v>0.73055555555555607</v>
      </c>
      <c r="AO25" s="77">
        <f t="shared" si="60"/>
        <v>0.73888888888888937</v>
      </c>
      <c r="AP25" s="77">
        <f t="shared" si="61"/>
        <v>0.75555555555555609</v>
      </c>
      <c r="AQ25" s="77">
        <f t="shared" si="61"/>
        <v>0.77222222222222281</v>
      </c>
      <c r="AR25" s="77">
        <f t="shared" si="48"/>
        <v>0.78055555555555611</v>
      </c>
      <c r="AS25" s="77">
        <f t="shared" si="48"/>
        <v>0.78888888888888942</v>
      </c>
      <c r="AT25" s="77">
        <f t="shared" si="49"/>
        <v>0.80555555555555614</v>
      </c>
      <c r="AU25" s="77">
        <f t="shared" si="49"/>
        <v>0.82222222222222285</v>
      </c>
      <c r="AV25" s="77">
        <f t="shared" si="50"/>
        <v>0.83055555555555616</v>
      </c>
      <c r="AW25" s="77">
        <f t="shared" si="50"/>
        <v>0.83888888888888946</v>
      </c>
      <c r="AX25" s="12"/>
      <c r="AY25" s="12"/>
      <c r="AZ25" s="12"/>
      <c r="BA25" s="12"/>
      <c r="BB25" s="12"/>
      <c r="BC25" s="12"/>
      <c r="BD25" s="12"/>
      <c r="BE25" s="12"/>
      <c r="BF25" s="12"/>
      <c r="BG25" s="111">
        <v>21</v>
      </c>
      <c r="BH25" s="77">
        <f>(Y25-C25)+(AW25-AC25)</f>
        <v>0.51666666666666716</v>
      </c>
      <c r="BI25" s="14">
        <f t="shared" si="62"/>
        <v>12.4</v>
      </c>
      <c r="BJ25" s="88">
        <f t="shared" si="63"/>
        <v>12.780000000000001</v>
      </c>
    </row>
    <row r="26" spans="1:62" s="82" customFormat="1" ht="16.5" thickBot="1">
      <c r="A26" s="89">
        <v>9</v>
      </c>
      <c r="B26" s="90">
        <v>8</v>
      </c>
      <c r="C26" s="78">
        <f t="shared" si="74"/>
        <v>0.27777777777777779</v>
      </c>
      <c r="D26" s="80">
        <f t="shared" si="71"/>
        <v>0.28611111111111115</v>
      </c>
      <c r="E26" s="80">
        <f t="shared" si="71"/>
        <v>0.29444444444444451</v>
      </c>
      <c r="F26" s="80">
        <f t="shared" si="72"/>
        <v>0.31111111111111117</v>
      </c>
      <c r="G26" s="80">
        <f t="shared" si="72"/>
        <v>0.32777777777777783</v>
      </c>
      <c r="H26" s="80">
        <f t="shared" si="56"/>
        <v>0.33611111111111119</v>
      </c>
      <c r="I26" s="80">
        <f t="shared" si="56"/>
        <v>0.34444444444444455</v>
      </c>
      <c r="J26" s="80">
        <f t="shared" si="57"/>
        <v>0.36111111111111122</v>
      </c>
      <c r="K26" s="80">
        <f t="shared" si="57"/>
        <v>0.37777777777777788</v>
      </c>
      <c r="L26" s="80">
        <f t="shared" si="58"/>
        <v>0.38611111111111124</v>
      </c>
      <c r="M26" s="79">
        <f t="shared" si="58"/>
        <v>0.3944444444444446</v>
      </c>
      <c r="N26" s="79">
        <f t="shared" si="36"/>
        <v>0.41111111111111126</v>
      </c>
      <c r="O26" s="79">
        <f t="shared" si="36"/>
        <v>0.42777777777777792</v>
      </c>
      <c r="P26" s="79">
        <f t="shared" si="37"/>
        <v>0.43611111111111128</v>
      </c>
      <c r="Q26" s="80">
        <f t="shared" si="37"/>
        <v>0.44444444444444464</v>
      </c>
      <c r="R26" s="80">
        <f t="shared" si="38"/>
        <v>0.4611111111111113</v>
      </c>
      <c r="S26" s="80">
        <f t="shared" si="38"/>
        <v>0.47777777777777797</v>
      </c>
      <c r="T26" s="80">
        <f t="shared" si="39"/>
        <v>0.48611111111111133</v>
      </c>
      <c r="U26" s="80">
        <f t="shared" si="39"/>
        <v>0.49444444444444469</v>
      </c>
      <c r="V26" s="80">
        <f t="shared" si="40"/>
        <v>0.5111111111111114</v>
      </c>
      <c r="W26" s="80">
        <f t="shared" si="40"/>
        <v>0.52777777777777812</v>
      </c>
      <c r="X26" s="80">
        <f t="shared" si="41"/>
        <v>0.53611111111111143</v>
      </c>
      <c r="Y26" s="80">
        <f t="shared" si="41"/>
        <v>0.54444444444444473</v>
      </c>
      <c r="Z26" s="80">
        <f t="shared" si="42"/>
        <v>0.56111111111111145</v>
      </c>
      <c r="AA26" s="80">
        <f t="shared" si="42"/>
        <v>0.57777777777777817</v>
      </c>
      <c r="AB26" s="80">
        <f t="shared" si="43"/>
        <v>0.58611111111111147</v>
      </c>
      <c r="AC26" s="80">
        <f t="shared" si="43"/>
        <v>0.59444444444444478</v>
      </c>
      <c r="AD26" s="80">
        <f t="shared" si="44"/>
        <v>0.61111111111111149</v>
      </c>
      <c r="AE26" s="80">
        <f t="shared" si="44"/>
        <v>0.62777777777777821</v>
      </c>
      <c r="AF26" s="80">
        <f t="shared" si="45"/>
        <v>0.63611111111111152</v>
      </c>
      <c r="AG26" s="80">
        <f t="shared" si="45"/>
        <v>0.64444444444444482</v>
      </c>
      <c r="AH26" s="80">
        <f t="shared" si="46"/>
        <v>0.66111111111111154</v>
      </c>
      <c r="AI26" s="80">
        <f t="shared" si="46"/>
        <v>0.67777777777777826</v>
      </c>
      <c r="AJ26" s="80">
        <f t="shared" si="47"/>
        <v>0.68611111111111156</v>
      </c>
      <c r="AK26" s="79">
        <f t="shared" si="47"/>
        <v>0.69444444444444486</v>
      </c>
      <c r="AL26" s="79">
        <f t="shared" si="59"/>
        <v>0.71111111111111158</v>
      </c>
      <c r="AM26" s="79">
        <f t="shared" si="59"/>
        <v>0.7277777777777783</v>
      </c>
      <c r="AN26" s="80">
        <f t="shared" si="60"/>
        <v>0.7361111111111116</v>
      </c>
      <c r="AO26" s="80">
        <f t="shared" si="60"/>
        <v>0.74444444444444491</v>
      </c>
      <c r="AP26" s="80">
        <f t="shared" si="61"/>
        <v>0.76111111111111163</v>
      </c>
      <c r="AQ26" s="80">
        <f t="shared" si="61"/>
        <v>0.77777777777777835</v>
      </c>
      <c r="AR26" s="80">
        <f t="shared" si="48"/>
        <v>0.78611111111111165</v>
      </c>
      <c r="AS26" s="80">
        <f t="shared" si="48"/>
        <v>0.79444444444444495</v>
      </c>
      <c r="AT26" s="80">
        <f t="shared" si="49"/>
        <v>0.81111111111111167</v>
      </c>
      <c r="AU26" s="80">
        <f t="shared" si="49"/>
        <v>0.82777777777777839</v>
      </c>
      <c r="AV26" s="80">
        <f t="shared" si="50"/>
        <v>0.83611111111111169</v>
      </c>
      <c r="AW26" s="80">
        <f t="shared" si="50"/>
        <v>0.844444444444445</v>
      </c>
      <c r="AX26" s="21">
        <f t="shared" ref="AX26:AY26" si="75">AW26+24/1440</f>
        <v>0.86111111111111172</v>
      </c>
      <c r="AY26" s="21">
        <f t="shared" si="75"/>
        <v>0.87777777777777843</v>
      </c>
      <c r="AZ26" s="21">
        <f t="shared" ref="AZ26:BA26" si="76">AY26+12/1440</f>
        <v>0.88611111111111174</v>
      </c>
      <c r="BA26" s="21">
        <f t="shared" si="76"/>
        <v>0.89444444444444504</v>
      </c>
      <c r="BB26" s="21">
        <f t="shared" ref="BB26" si="77">BA26+24/1440</f>
        <v>0.91111111111111176</v>
      </c>
      <c r="BC26" s="21"/>
      <c r="BD26" s="21"/>
      <c r="BE26" s="21"/>
      <c r="BF26" s="21"/>
      <c r="BG26" s="118">
        <v>22</v>
      </c>
      <c r="BH26" s="80">
        <f>(M26-C26)+(AK26-O26)+(AY26-AM26)</f>
        <v>0.53333333333333388</v>
      </c>
      <c r="BI26" s="34">
        <f t="shared" si="62"/>
        <v>12.8</v>
      </c>
      <c r="BJ26" s="95">
        <f t="shared" si="63"/>
        <v>13.180000000000001</v>
      </c>
    </row>
    <row r="27" spans="1:62" s="82" customFormat="1" ht="15.75">
      <c r="BG27" s="129">
        <f>SUM(BG18:BG26)</f>
        <v>197</v>
      </c>
      <c r="BH27" s="131"/>
      <c r="BI27" s="130">
        <f>SUM(BI18:BI26)</f>
        <v>114.4</v>
      </c>
      <c r="BJ27" s="132">
        <f t="shared" si="63"/>
        <v>114.78</v>
      </c>
    </row>
    <row r="28" spans="1:62" s="82" customFormat="1" ht="16.5" thickBot="1">
      <c r="I28" s="83"/>
      <c r="J28" s="83"/>
      <c r="K28" s="83"/>
      <c r="L28" s="83"/>
      <c r="M28" s="74" t="s">
        <v>29</v>
      </c>
      <c r="P28" s="83"/>
      <c r="Q28" s="83"/>
      <c r="S28" s="74"/>
      <c r="T28" s="74"/>
      <c r="U28" s="64" t="s">
        <v>112</v>
      </c>
      <c r="W28" s="64"/>
      <c r="X28" s="64"/>
      <c r="Y28" s="64"/>
      <c r="Z28" s="124"/>
      <c r="AA28" s="74" t="s">
        <v>1</v>
      </c>
      <c r="AB28" s="83"/>
      <c r="AD28" s="223" t="s">
        <v>157</v>
      </c>
    </row>
    <row r="29" spans="1:62" s="82" customFormat="1" ht="15" customHeight="1">
      <c r="A29" s="298" t="s">
        <v>5</v>
      </c>
      <c r="B29" s="300" t="s">
        <v>6</v>
      </c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  <c r="AI29" s="302"/>
      <c r="AJ29" s="302"/>
      <c r="AK29" s="302"/>
      <c r="AL29" s="302"/>
      <c r="AM29" s="302"/>
      <c r="AN29" s="302"/>
      <c r="AO29" s="302"/>
      <c r="AP29" s="302"/>
      <c r="AQ29" s="302"/>
      <c r="AR29" s="302"/>
      <c r="AS29" s="302"/>
      <c r="AT29" s="302"/>
      <c r="AU29" s="302"/>
      <c r="AV29" s="302"/>
      <c r="AW29" s="302"/>
      <c r="AX29" s="302"/>
      <c r="AY29" s="302"/>
      <c r="AZ29" s="302"/>
      <c r="BA29" s="302"/>
      <c r="BB29" s="302"/>
      <c r="BC29" s="302"/>
      <c r="BD29" s="302"/>
      <c r="BE29" s="302"/>
      <c r="BF29" s="219"/>
      <c r="BG29" s="294" t="s">
        <v>7</v>
      </c>
      <c r="BH29" s="296" t="s">
        <v>8</v>
      </c>
      <c r="BI29" s="297"/>
      <c r="BJ29" s="286" t="s">
        <v>9</v>
      </c>
    </row>
    <row r="30" spans="1:62" s="82" customFormat="1" ht="15.75">
      <c r="A30" s="299"/>
      <c r="B30" s="301"/>
      <c r="C30" s="4" t="s">
        <v>10</v>
      </c>
      <c r="D30" s="25" t="s">
        <v>32</v>
      </c>
      <c r="E30" s="5" t="s">
        <v>10</v>
      </c>
      <c r="F30" s="5" t="s">
        <v>33</v>
      </c>
      <c r="G30" s="5" t="s">
        <v>10</v>
      </c>
      <c r="H30" s="25" t="s">
        <v>32</v>
      </c>
      <c r="I30" s="5" t="s">
        <v>10</v>
      </c>
      <c r="J30" s="5" t="s">
        <v>33</v>
      </c>
      <c r="K30" s="5" t="s">
        <v>10</v>
      </c>
      <c r="L30" s="25" t="s">
        <v>32</v>
      </c>
      <c r="M30" s="5" t="s">
        <v>10</v>
      </c>
      <c r="N30" s="5" t="s">
        <v>33</v>
      </c>
      <c r="O30" s="5" t="s">
        <v>10</v>
      </c>
      <c r="P30" s="25" t="s">
        <v>32</v>
      </c>
      <c r="Q30" s="5" t="s">
        <v>10</v>
      </c>
      <c r="R30" s="5" t="s">
        <v>33</v>
      </c>
      <c r="S30" s="5" t="s">
        <v>10</v>
      </c>
      <c r="T30" s="25" t="s">
        <v>32</v>
      </c>
      <c r="U30" s="5" t="s">
        <v>10</v>
      </c>
      <c r="V30" s="5" t="s">
        <v>33</v>
      </c>
      <c r="W30" s="5" t="s">
        <v>10</v>
      </c>
      <c r="X30" s="25" t="s">
        <v>32</v>
      </c>
      <c r="Y30" s="5" t="s">
        <v>10</v>
      </c>
      <c r="Z30" s="5" t="s">
        <v>33</v>
      </c>
      <c r="AA30" s="5" t="s">
        <v>10</v>
      </c>
      <c r="AB30" s="25" t="s">
        <v>32</v>
      </c>
      <c r="AC30" s="5" t="s">
        <v>10</v>
      </c>
      <c r="AD30" s="5" t="s">
        <v>33</v>
      </c>
      <c r="AE30" s="5" t="s">
        <v>10</v>
      </c>
      <c r="AF30" s="25" t="s">
        <v>32</v>
      </c>
      <c r="AG30" s="5" t="s">
        <v>10</v>
      </c>
      <c r="AH30" s="5" t="s">
        <v>33</v>
      </c>
      <c r="AI30" s="5" t="s">
        <v>10</v>
      </c>
      <c r="AJ30" s="25" t="s">
        <v>32</v>
      </c>
      <c r="AK30" s="5" t="s">
        <v>10</v>
      </c>
      <c r="AL30" s="5" t="s">
        <v>33</v>
      </c>
      <c r="AM30" s="5" t="s">
        <v>10</v>
      </c>
      <c r="AN30" s="25" t="s">
        <v>32</v>
      </c>
      <c r="AO30" s="5" t="s">
        <v>10</v>
      </c>
      <c r="AP30" s="5" t="s">
        <v>33</v>
      </c>
      <c r="AQ30" s="5" t="s">
        <v>10</v>
      </c>
      <c r="AR30" s="25" t="s">
        <v>32</v>
      </c>
      <c r="AS30" s="5" t="s">
        <v>10</v>
      </c>
      <c r="AT30" s="5" t="s">
        <v>33</v>
      </c>
      <c r="AU30" s="5" t="s">
        <v>10</v>
      </c>
      <c r="AV30" s="25" t="s">
        <v>32</v>
      </c>
      <c r="AW30" s="5" t="s">
        <v>10</v>
      </c>
      <c r="AX30" s="5" t="s">
        <v>33</v>
      </c>
      <c r="AY30" s="5" t="s">
        <v>10</v>
      </c>
      <c r="AZ30" s="25" t="s">
        <v>32</v>
      </c>
      <c r="BA30" s="5" t="s">
        <v>10</v>
      </c>
      <c r="BB30" s="5" t="s">
        <v>33</v>
      </c>
      <c r="BC30" s="5" t="s">
        <v>10</v>
      </c>
      <c r="BD30" s="25" t="s">
        <v>32</v>
      </c>
      <c r="BE30" s="5" t="s">
        <v>10</v>
      </c>
      <c r="BF30" s="25" t="s">
        <v>33</v>
      </c>
      <c r="BG30" s="295"/>
      <c r="BH30" s="303"/>
      <c r="BI30" s="304"/>
      <c r="BJ30" s="287"/>
    </row>
    <row r="31" spans="1:62" s="82" customFormat="1" ht="15.75">
      <c r="A31" s="86">
        <v>1</v>
      </c>
      <c r="B31" s="87">
        <v>8</v>
      </c>
      <c r="C31" s="125"/>
      <c r="D31" s="77"/>
      <c r="E31" s="75">
        <v>0.25</v>
      </c>
      <c r="F31" s="77">
        <f>E31+24/1440</f>
        <v>0.26666666666666666</v>
      </c>
      <c r="G31" s="77">
        <f>F31+24/1440</f>
        <v>0.28333333333333333</v>
      </c>
      <c r="H31" s="77">
        <f>G31+12/1440</f>
        <v>0.29166666666666669</v>
      </c>
      <c r="I31" s="77">
        <f>H31+12/1440</f>
        <v>0.30000000000000004</v>
      </c>
      <c r="J31" s="77">
        <f>I31+24/1440</f>
        <v>0.31666666666666671</v>
      </c>
      <c r="K31" s="77">
        <f>J31+24/1440</f>
        <v>0.33333333333333337</v>
      </c>
      <c r="L31" s="77">
        <f>K31+12/1440</f>
        <v>0.34166666666666673</v>
      </c>
      <c r="M31" s="76">
        <f>L31+12/1440</f>
        <v>0.35000000000000009</v>
      </c>
      <c r="N31" s="76">
        <f t="shared" ref="N31:AA39" si="78">M31+24/1440</f>
        <v>0.36666666666666675</v>
      </c>
      <c r="O31" s="76">
        <f t="shared" si="78"/>
        <v>0.38333333333333341</v>
      </c>
      <c r="P31" s="77">
        <f t="shared" ref="P31:AB32" si="79">O31+12/1440</f>
        <v>0.39166666666666677</v>
      </c>
      <c r="Q31" s="77">
        <f t="shared" si="79"/>
        <v>0.40000000000000013</v>
      </c>
      <c r="R31" s="77">
        <f t="shared" ref="R31:S31" si="80">Q31+24/1440</f>
        <v>0.4166666666666668</v>
      </c>
      <c r="S31" s="77">
        <f t="shared" si="80"/>
        <v>0.43333333333333346</v>
      </c>
      <c r="T31" s="77">
        <f t="shared" ref="T31:U31" si="81">S31+12/1440</f>
        <v>0.44166666666666682</v>
      </c>
      <c r="U31" s="77">
        <f t="shared" si="81"/>
        <v>0.45000000000000018</v>
      </c>
      <c r="V31" s="77">
        <f t="shared" ref="V31:W31" si="82">U31+24/1440</f>
        <v>0.46666666666666684</v>
      </c>
      <c r="W31" s="77">
        <f t="shared" si="82"/>
        <v>0.4833333333333335</v>
      </c>
      <c r="X31" s="77">
        <f t="shared" ref="X31:Y31" si="83">W31+12/1440</f>
        <v>0.49166666666666686</v>
      </c>
      <c r="Y31" s="77">
        <f t="shared" si="83"/>
        <v>0.50000000000000022</v>
      </c>
      <c r="Z31" s="77">
        <f t="shared" ref="Z31:AA31" si="84">Y31+24/1440</f>
        <v>0.51666666666666694</v>
      </c>
      <c r="AA31" s="77">
        <f t="shared" si="84"/>
        <v>0.53333333333333366</v>
      </c>
      <c r="AB31" s="77">
        <f t="shared" ref="AB31:AO36" si="85">AA31+12/1440</f>
        <v>0.54166666666666696</v>
      </c>
      <c r="AC31" s="77">
        <f t="shared" si="85"/>
        <v>0.55000000000000027</v>
      </c>
      <c r="AD31" s="77">
        <f t="shared" ref="AD31:AI39" si="86">AC31+24/1440</f>
        <v>0.56666666666666698</v>
      </c>
      <c r="AE31" s="77">
        <f t="shared" si="86"/>
        <v>0.5833333333333337</v>
      </c>
      <c r="AF31" s="77">
        <f t="shared" ref="AB31:AK39" si="87">AE31+12/1440</f>
        <v>0.59166666666666701</v>
      </c>
      <c r="AG31" s="77">
        <f t="shared" si="87"/>
        <v>0.60000000000000031</v>
      </c>
      <c r="AH31" s="77">
        <f t="shared" ref="AH31:AI31" si="88">AG31+24/1440</f>
        <v>0.61666666666666703</v>
      </c>
      <c r="AI31" s="77">
        <f t="shared" si="88"/>
        <v>0.63333333333333375</v>
      </c>
      <c r="AJ31" s="77">
        <f t="shared" ref="AJ31:AK31" si="89">AI31+12/1440</f>
        <v>0.64166666666666705</v>
      </c>
      <c r="AK31" s="77">
        <f t="shared" si="89"/>
        <v>0.65000000000000036</v>
      </c>
      <c r="AL31" s="77">
        <f>AK31+24/1440</f>
        <v>0.66666666666666707</v>
      </c>
      <c r="AM31" s="77">
        <f>AL31+24/1440</f>
        <v>0.68333333333333379</v>
      </c>
      <c r="AN31" s="77">
        <f>AM31+12/1440</f>
        <v>0.6916666666666671</v>
      </c>
      <c r="AO31" s="77">
        <f>AN31+12/1440</f>
        <v>0.7000000000000004</v>
      </c>
      <c r="AP31" s="77">
        <f>AO31+24/1440</f>
        <v>0.71666666666666712</v>
      </c>
      <c r="AQ31" s="77">
        <f>AP31+24/1440</f>
        <v>0.73333333333333384</v>
      </c>
      <c r="AR31" s="77">
        <f t="shared" ref="AR31:BE36" si="90">AQ31+12/1440</f>
        <v>0.74166666666666714</v>
      </c>
      <c r="AS31" s="77">
        <f t="shared" si="90"/>
        <v>0.75000000000000044</v>
      </c>
      <c r="AT31" s="77">
        <f t="shared" ref="AT31:AU31" si="91">AS31+24/1440</f>
        <v>0.76666666666666716</v>
      </c>
      <c r="AU31" s="77">
        <f t="shared" si="91"/>
        <v>0.78333333333333388</v>
      </c>
      <c r="AV31" s="77">
        <f t="shared" ref="AV31:BE31" si="92">AU31+12/1440</f>
        <v>0.79166666666666718</v>
      </c>
      <c r="AW31" s="76">
        <f t="shared" si="92"/>
        <v>0.80000000000000049</v>
      </c>
      <c r="AX31" s="76">
        <f t="shared" ref="AX31:AY31" si="93">AW31+24/1440</f>
        <v>0.81666666666666721</v>
      </c>
      <c r="AY31" s="76">
        <f t="shared" si="93"/>
        <v>0.83333333333333393</v>
      </c>
      <c r="AZ31" s="77">
        <f t="shared" si="92"/>
        <v>0.84166666666666723</v>
      </c>
      <c r="BA31" s="77">
        <f t="shared" si="92"/>
        <v>0.85000000000000053</v>
      </c>
      <c r="BB31" s="77">
        <f t="shared" ref="BB31:BC31" si="94">BA31+24/1440</f>
        <v>0.86666666666666725</v>
      </c>
      <c r="BC31" s="77">
        <f t="shared" si="94"/>
        <v>0.88333333333333397</v>
      </c>
      <c r="BD31" s="77">
        <f t="shared" si="92"/>
        <v>0.89166666666666727</v>
      </c>
      <c r="BE31" s="77">
        <f t="shared" si="92"/>
        <v>0.90000000000000058</v>
      </c>
      <c r="BF31" s="77"/>
      <c r="BG31" s="126">
        <v>24</v>
      </c>
      <c r="BH31" s="77">
        <f>(M31-E31)+(AW31-O31)+(BE31-AY31)</f>
        <v>0.58333333333333381</v>
      </c>
      <c r="BI31" s="14">
        <f>HOUR(BH31)+MINUTE(BH31)/60</f>
        <v>14</v>
      </c>
      <c r="BJ31" s="88">
        <f>BI31+0.38</f>
        <v>14.38</v>
      </c>
    </row>
    <row r="32" spans="1:62" s="82" customFormat="1" ht="15.75">
      <c r="A32" s="86">
        <v>2</v>
      </c>
      <c r="B32" s="87">
        <v>8</v>
      </c>
      <c r="C32" s="125"/>
      <c r="D32" s="77"/>
      <c r="E32" s="75">
        <f>E31+8/1440</f>
        <v>0.25555555555555554</v>
      </c>
      <c r="F32" s="77">
        <f t="shared" ref="F32:G39" si="95">E32+24/1440</f>
        <v>0.2722222222222222</v>
      </c>
      <c r="G32" s="77">
        <f t="shared" si="95"/>
        <v>0.28888888888888886</v>
      </c>
      <c r="H32" s="77">
        <f t="shared" ref="H32:I39" si="96">G32+12/1440</f>
        <v>0.29722222222222222</v>
      </c>
      <c r="I32" s="77">
        <f t="shared" si="96"/>
        <v>0.30555555555555558</v>
      </c>
      <c r="J32" s="77">
        <f t="shared" ref="J32:K39" si="97">I32+24/1440</f>
        <v>0.32222222222222224</v>
      </c>
      <c r="K32" s="77">
        <f t="shared" si="97"/>
        <v>0.33888888888888891</v>
      </c>
      <c r="L32" s="77">
        <f t="shared" ref="L32:Y39" si="98">K32+12/1440</f>
        <v>0.34722222222222227</v>
      </c>
      <c r="M32" s="77">
        <f t="shared" si="98"/>
        <v>0.35555555555555562</v>
      </c>
      <c r="N32" s="77">
        <f t="shared" si="78"/>
        <v>0.37222222222222229</v>
      </c>
      <c r="O32" s="77">
        <f t="shared" si="78"/>
        <v>0.38888888888888895</v>
      </c>
      <c r="P32" s="77">
        <f t="shared" si="79"/>
        <v>0.39722222222222231</v>
      </c>
      <c r="Q32" s="76">
        <f t="shared" si="98"/>
        <v>0.40555555555555567</v>
      </c>
      <c r="R32" s="76">
        <f t="shared" si="78"/>
        <v>0.42222222222222233</v>
      </c>
      <c r="S32" s="76">
        <f t="shared" si="78"/>
        <v>0.43888888888888899</v>
      </c>
      <c r="T32" s="77">
        <f t="shared" si="79"/>
        <v>0.44722222222222235</v>
      </c>
      <c r="U32" s="77">
        <f t="shared" si="98"/>
        <v>0.45555555555555571</v>
      </c>
      <c r="V32" s="77">
        <f t="shared" si="78"/>
        <v>0.47222222222222238</v>
      </c>
      <c r="W32" s="77">
        <f t="shared" si="78"/>
        <v>0.48888888888888904</v>
      </c>
      <c r="X32" s="77">
        <f t="shared" si="79"/>
        <v>0.4972222222222224</v>
      </c>
      <c r="Y32" s="77">
        <f t="shared" si="98"/>
        <v>0.50555555555555576</v>
      </c>
      <c r="Z32" s="77">
        <f t="shared" si="78"/>
        <v>0.52222222222222248</v>
      </c>
      <c r="AA32" s="77">
        <f t="shared" si="78"/>
        <v>0.53888888888888919</v>
      </c>
      <c r="AB32" s="77">
        <f t="shared" si="79"/>
        <v>0.5472222222222225</v>
      </c>
      <c r="AC32" s="77">
        <f t="shared" si="85"/>
        <v>0.5555555555555558</v>
      </c>
      <c r="AD32" s="77">
        <f t="shared" si="86"/>
        <v>0.57222222222222252</v>
      </c>
      <c r="AE32" s="77">
        <f t="shared" si="86"/>
        <v>0.58888888888888924</v>
      </c>
      <c r="AF32" s="77">
        <f t="shared" si="87"/>
        <v>0.59722222222222254</v>
      </c>
      <c r="AG32" s="76">
        <f t="shared" si="85"/>
        <v>0.60555555555555585</v>
      </c>
      <c r="AH32" s="76">
        <f t="shared" si="86"/>
        <v>0.62222222222222257</v>
      </c>
      <c r="AI32" s="76">
        <f t="shared" si="86"/>
        <v>0.63888888888888928</v>
      </c>
      <c r="AJ32" s="77">
        <f t="shared" si="87"/>
        <v>0.64722222222222259</v>
      </c>
      <c r="AK32" s="77">
        <f t="shared" si="85"/>
        <v>0.65555555555555589</v>
      </c>
      <c r="AL32" s="77">
        <f t="shared" ref="AL32:AY39" si="99">AK32+24/1440</f>
        <v>0.67222222222222261</v>
      </c>
      <c r="AM32" s="77">
        <f t="shared" si="99"/>
        <v>0.68888888888888933</v>
      </c>
      <c r="AN32" s="77">
        <f t="shared" ref="AN32:BA37" si="100">AM32+12/1440</f>
        <v>0.69722222222222263</v>
      </c>
      <c r="AO32" s="77">
        <f t="shared" si="85"/>
        <v>0.70555555555555594</v>
      </c>
      <c r="AP32" s="77">
        <f t="shared" si="99"/>
        <v>0.72222222222222265</v>
      </c>
      <c r="AQ32" s="77">
        <f t="shared" si="99"/>
        <v>0.73888888888888937</v>
      </c>
      <c r="AR32" s="77">
        <f t="shared" si="100"/>
        <v>0.74722222222222268</v>
      </c>
      <c r="AS32" s="77">
        <f t="shared" si="90"/>
        <v>0.75555555555555598</v>
      </c>
      <c r="AT32" s="77">
        <f t="shared" si="99"/>
        <v>0.7722222222222227</v>
      </c>
      <c r="AU32" s="77">
        <f t="shared" si="99"/>
        <v>0.78888888888888942</v>
      </c>
      <c r="AV32" s="77">
        <f t="shared" si="100"/>
        <v>0.79722222222222272</v>
      </c>
      <c r="AW32" s="77">
        <f t="shared" si="90"/>
        <v>0.80555555555555602</v>
      </c>
      <c r="AX32" s="77"/>
      <c r="AY32" s="77"/>
      <c r="AZ32" s="77"/>
      <c r="BA32" s="77"/>
      <c r="BB32" s="77"/>
      <c r="BC32" s="77"/>
      <c r="BD32" s="77"/>
      <c r="BE32" s="77"/>
      <c r="BF32" s="77"/>
      <c r="BG32" s="126">
        <v>20</v>
      </c>
      <c r="BH32" s="77">
        <f>(Q32-E32)+(AG32-S32)+(AW32-AI32)</f>
        <v>0.48333333333333373</v>
      </c>
      <c r="BI32" s="14">
        <f t="shared" ref="BI32:BI39" si="101">HOUR(BH32)+MINUTE(BH32)/60</f>
        <v>11.6</v>
      </c>
      <c r="BJ32" s="88">
        <f t="shared" ref="BJ32:BJ40" si="102">BI32+0.38</f>
        <v>11.98</v>
      </c>
    </row>
    <row r="33" spans="1:62" s="82" customFormat="1" ht="15.75">
      <c r="A33" s="86">
        <v>3</v>
      </c>
      <c r="B33" s="87">
        <v>8</v>
      </c>
      <c r="C33" s="125"/>
      <c r="D33" s="77"/>
      <c r="E33" s="75">
        <f t="shared" ref="E33:E34" si="103">E32+8/1440</f>
        <v>0.26111111111111107</v>
      </c>
      <c r="F33" s="77">
        <f t="shared" si="95"/>
        <v>0.27777777777777773</v>
      </c>
      <c r="G33" s="77">
        <f t="shared" si="95"/>
        <v>0.2944444444444444</v>
      </c>
      <c r="H33" s="77">
        <f t="shared" si="96"/>
        <v>0.30277777777777776</v>
      </c>
      <c r="I33" s="77">
        <f t="shared" si="96"/>
        <v>0.31111111111111112</v>
      </c>
      <c r="J33" s="77">
        <f t="shared" si="97"/>
        <v>0.32777777777777778</v>
      </c>
      <c r="K33" s="77">
        <f t="shared" si="97"/>
        <v>0.34444444444444444</v>
      </c>
      <c r="L33" s="77">
        <f t="shared" si="98"/>
        <v>0.3527777777777778</v>
      </c>
      <c r="M33" s="77">
        <f t="shared" si="98"/>
        <v>0.36111111111111116</v>
      </c>
      <c r="N33" s="77">
        <f t="shared" si="78"/>
        <v>0.37777777777777782</v>
      </c>
      <c r="O33" s="77">
        <f t="shared" si="78"/>
        <v>0.39444444444444449</v>
      </c>
      <c r="P33" s="77">
        <f t="shared" si="98"/>
        <v>0.40277777777777785</v>
      </c>
      <c r="Q33" s="77">
        <f t="shared" si="98"/>
        <v>0.4111111111111112</v>
      </c>
      <c r="R33" s="77">
        <f t="shared" si="78"/>
        <v>0.42777777777777787</v>
      </c>
      <c r="S33" s="77">
        <f t="shared" si="78"/>
        <v>0.44444444444444453</v>
      </c>
      <c r="T33" s="77">
        <f t="shared" si="98"/>
        <v>0.45277777777777789</v>
      </c>
      <c r="U33" s="76">
        <f t="shared" si="98"/>
        <v>0.46111111111111125</v>
      </c>
      <c r="V33" s="76">
        <f t="shared" si="78"/>
        <v>0.47777777777777791</v>
      </c>
      <c r="W33" s="76">
        <f t="shared" si="78"/>
        <v>0.49444444444444458</v>
      </c>
      <c r="X33" s="77">
        <f t="shared" si="98"/>
        <v>0.50277777777777788</v>
      </c>
      <c r="Y33" s="77">
        <f t="shared" si="98"/>
        <v>0.51111111111111118</v>
      </c>
      <c r="Z33" s="77">
        <f t="shared" si="78"/>
        <v>0.5277777777777779</v>
      </c>
      <c r="AA33" s="77">
        <f t="shared" si="78"/>
        <v>0.54444444444444462</v>
      </c>
      <c r="AB33" s="77">
        <f t="shared" si="87"/>
        <v>0.55277777777777792</v>
      </c>
      <c r="AC33" s="77">
        <f t="shared" si="85"/>
        <v>0.56111111111111123</v>
      </c>
      <c r="AD33" s="77">
        <f t="shared" si="86"/>
        <v>0.57777777777777795</v>
      </c>
      <c r="AE33" s="77">
        <f t="shared" si="86"/>
        <v>0.59444444444444466</v>
      </c>
      <c r="AF33" s="77">
        <f t="shared" si="87"/>
        <v>0.60277777777777797</v>
      </c>
      <c r="AG33" s="77">
        <f t="shared" si="85"/>
        <v>0.61111111111111127</v>
      </c>
      <c r="AH33" s="77">
        <f t="shared" si="86"/>
        <v>0.62777777777777799</v>
      </c>
      <c r="AI33" s="77">
        <f t="shared" si="86"/>
        <v>0.64444444444444471</v>
      </c>
      <c r="AJ33" s="77">
        <f t="shared" si="87"/>
        <v>0.65277777777777801</v>
      </c>
      <c r="AK33" s="76">
        <f t="shared" si="85"/>
        <v>0.66111111111111132</v>
      </c>
      <c r="AL33" s="76">
        <f t="shared" si="99"/>
        <v>0.67777777777777803</v>
      </c>
      <c r="AM33" s="76">
        <f t="shared" si="99"/>
        <v>0.69444444444444475</v>
      </c>
      <c r="AN33" s="77">
        <f t="shared" si="100"/>
        <v>0.70277777777777806</v>
      </c>
      <c r="AO33" s="77">
        <f t="shared" si="85"/>
        <v>0.71111111111111136</v>
      </c>
      <c r="AP33" s="77">
        <f t="shared" si="99"/>
        <v>0.72777777777777808</v>
      </c>
      <c r="AQ33" s="77">
        <f t="shared" si="99"/>
        <v>0.7444444444444448</v>
      </c>
      <c r="AR33" s="77">
        <f t="shared" si="100"/>
        <v>0.7527777777777781</v>
      </c>
      <c r="AS33" s="77">
        <f t="shared" si="90"/>
        <v>0.7611111111111114</v>
      </c>
      <c r="AT33" s="77">
        <f t="shared" si="99"/>
        <v>0.77777777777777812</v>
      </c>
      <c r="AU33" s="77">
        <f t="shared" si="99"/>
        <v>0.79444444444444484</v>
      </c>
      <c r="AV33" s="77">
        <f t="shared" si="100"/>
        <v>0.80277777777777815</v>
      </c>
      <c r="AW33" s="77">
        <f t="shared" si="90"/>
        <v>0.81111111111111145</v>
      </c>
      <c r="AX33" s="77">
        <f t="shared" si="99"/>
        <v>0.82777777777777817</v>
      </c>
      <c r="AY33" s="77">
        <f t="shared" si="99"/>
        <v>0.84444444444444489</v>
      </c>
      <c r="AZ33" s="77">
        <f t="shared" si="100"/>
        <v>0.85277777777777819</v>
      </c>
      <c r="BA33" s="77">
        <f t="shared" si="90"/>
        <v>0.86111111111111149</v>
      </c>
      <c r="BB33" s="77"/>
      <c r="BC33" s="77"/>
      <c r="BD33" s="77"/>
      <c r="BE33" s="77"/>
      <c r="BF33" s="77"/>
      <c r="BG33" s="126">
        <v>22</v>
      </c>
      <c r="BH33" s="77">
        <f>(U33-E33)+(AK33-W33)+(BA33-AM33)</f>
        <v>0.53333333333333366</v>
      </c>
      <c r="BI33" s="14">
        <f t="shared" si="101"/>
        <v>12.8</v>
      </c>
      <c r="BJ33" s="88">
        <f t="shared" si="102"/>
        <v>13.180000000000001</v>
      </c>
    </row>
    <row r="34" spans="1:62" s="82" customFormat="1" ht="15.75">
      <c r="A34" s="86">
        <v>4</v>
      </c>
      <c r="B34" s="87">
        <v>8</v>
      </c>
      <c r="C34" s="125"/>
      <c r="D34" s="77"/>
      <c r="E34" s="75">
        <f t="shared" si="103"/>
        <v>0.26666666666666661</v>
      </c>
      <c r="F34" s="77">
        <f t="shared" si="95"/>
        <v>0.28333333333333327</v>
      </c>
      <c r="G34" s="77">
        <f t="shared" si="95"/>
        <v>0.29999999999999993</v>
      </c>
      <c r="H34" s="77">
        <f t="shared" si="96"/>
        <v>0.30833333333333329</v>
      </c>
      <c r="I34" s="77">
        <f t="shared" si="96"/>
        <v>0.31666666666666665</v>
      </c>
      <c r="J34" s="77">
        <f t="shared" si="97"/>
        <v>0.33333333333333331</v>
      </c>
      <c r="K34" s="77">
        <f t="shared" si="97"/>
        <v>0.35</v>
      </c>
      <c r="L34" s="77">
        <f t="shared" si="98"/>
        <v>0.35833333333333334</v>
      </c>
      <c r="M34" s="76">
        <f t="shared" si="98"/>
        <v>0.3666666666666667</v>
      </c>
      <c r="N34" s="76">
        <f t="shared" si="78"/>
        <v>0.38333333333333336</v>
      </c>
      <c r="O34" s="76">
        <f t="shared" si="78"/>
        <v>0.4</v>
      </c>
      <c r="P34" s="77">
        <f t="shared" si="98"/>
        <v>0.40833333333333338</v>
      </c>
      <c r="Q34" s="77">
        <f t="shared" si="98"/>
        <v>0.41666666666666674</v>
      </c>
      <c r="R34" s="77">
        <f t="shared" si="78"/>
        <v>0.4333333333333334</v>
      </c>
      <c r="S34" s="77">
        <f t="shared" si="78"/>
        <v>0.45000000000000007</v>
      </c>
      <c r="T34" s="77">
        <f t="shared" si="98"/>
        <v>0.45833333333333343</v>
      </c>
      <c r="U34" s="77">
        <f t="shared" si="98"/>
        <v>0.46666666666666679</v>
      </c>
      <c r="V34" s="77">
        <f t="shared" si="78"/>
        <v>0.48333333333333345</v>
      </c>
      <c r="W34" s="77">
        <f t="shared" si="78"/>
        <v>0.50000000000000011</v>
      </c>
      <c r="X34" s="77">
        <f t="shared" si="98"/>
        <v>0.50833333333333341</v>
      </c>
      <c r="Y34" s="77">
        <f t="shared" si="98"/>
        <v>0.51666666666666672</v>
      </c>
      <c r="Z34" s="77">
        <f t="shared" si="78"/>
        <v>0.53333333333333344</v>
      </c>
      <c r="AA34" s="77">
        <f t="shared" si="78"/>
        <v>0.55000000000000016</v>
      </c>
      <c r="AB34" s="77">
        <f t="shared" si="87"/>
        <v>0.55833333333333346</v>
      </c>
      <c r="AC34" s="76">
        <f t="shared" si="85"/>
        <v>0.56666666666666676</v>
      </c>
      <c r="AD34" s="76">
        <f t="shared" si="86"/>
        <v>0.58333333333333348</v>
      </c>
      <c r="AE34" s="76">
        <f t="shared" si="86"/>
        <v>0.6000000000000002</v>
      </c>
      <c r="AF34" s="77">
        <f t="shared" si="87"/>
        <v>0.6083333333333335</v>
      </c>
      <c r="AG34" s="77">
        <f t="shared" si="85"/>
        <v>0.61666666666666681</v>
      </c>
      <c r="AH34" s="77">
        <f t="shared" si="86"/>
        <v>0.63333333333333353</v>
      </c>
      <c r="AI34" s="77">
        <f t="shared" si="86"/>
        <v>0.65000000000000024</v>
      </c>
      <c r="AJ34" s="77">
        <f t="shared" si="87"/>
        <v>0.65833333333333355</v>
      </c>
      <c r="AK34" s="77">
        <f t="shared" si="85"/>
        <v>0.66666666666666685</v>
      </c>
      <c r="AL34" s="77">
        <f t="shared" si="99"/>
        <v>0.68333333333333357</v>
      </c>
      <c r="AM34" s="77">
        <f t="shared" si="99"/>
        <v>0.70000000000000029</v>
      </c>
      <c r="AN34" s="77">
        <f t="shared" si="100"/>
        <v>0.70833333333333359</v>
      </c>
      <c r="AO34" s="77">
        <f t="shared" si="85"/>
        <v>0.7166666666666669</v>
      </c>
      <c r="AP34" s="77">
        <f t="shared" si="99"/>
        <v>0.73333333333333361</v>
      </c>
      <c r="AQ34" s="77">
        <f t="shared" si="99"/>
        <v>0.75000000000000033</v>
      </c>
      <c r="AR34" s="77">
        <f t="shared" si="100"/>
        <v>0.75833333333333364</v>
      </c>
      <c r="AS34" s="77">
        <f t="shared" si="90"/>
        <v>0.76666666666666694</v>
      </c>
      <c r="AT34" s="77">
        <f t="shared" si="99"/>
        <v>0.78333333333333366</v>
      </c>
      <c r="AU34" s="77">
        <f t="shared" si="99"/>
        <v>0.80000000000000038</v>
      </c>
      <c r="AV34" s="77">
        <f t="shared" si="100"/>
        <v>0.80833333333333368</v>
      </c>
      <c r="AW34" s="77">
        <f t="shared" si="90"/>
        <v>0.81666666666666698</v>
      </c>
      <c r="AX34" s="77">
        <f t="shared" si="99"/>
        <v>0.8333333333333337</v>
      </c>
      <c r="AY34" s="77"/>
      <c r="AZ34" s="77"/>
      <c r="BA34" s="77"/>
      <c r="BB34" s="77"/>
      <c r="BC34" s="77"/>
      <c r="BD34" s="77"/>
      <c r="BE34" s="77"/>
      <c r="BF34" s="77"/>
      <c r="BG34" s="126">
        <v>20</v>
      </c>
      <c r="BH34" s="77">
        <f>(M34-E34)+(AC34-O34)+(AX34-AE34)</f>
        <v>0.50000000000000033</v>
      </c>
      <c r="BI34" s="14">
        <f t="shared" si="101"/>
        <v>12</v>
      </c>
      <c r="BJ34" s="88">
        <f t="shared" si="102"/>
        <v>12.38</v>
      </c>
    </row>
    <row r="35" spans="1:62" s="82" customFormat="1" ht="15.75">
      <c r="A35" s="86">
        <v>5</v>
      </c>
      <c r="B35" s="87">
        <v>8</v>
      </c>
      <c r="C35" s="125">
        <v>0.25555555555555559</v>
      </c>
      <c r="D35" s="77">
        <f>C35+12/1440</f>
        <v>0.26388888888888895</v>
      </c>
      <c r="E35" s="77">
        <f>D35+12/1440</f>
        <v>0.27222222222222231</v>
      </c>
      <c r="F35" s="77">
        <f t="shared" si="95"/>
        <v>0.28888888888888897</v>
      </c>
      <c r="G35" s="77">
        <f t="shared" si="95"/>
        <v>0.30555555555555564</v>
      </c>
      <c r="H35" s="77">
        <f t="shared" si="96"/>
        <v>0.31388888888888899</v>
      </c>
      <c r="I35" s="77">
        <f t="shared" si="96"/>
        <v>0.32222222222222235</v>
      </c>
      <c r="J35" s="77">
        <f t="shared" si="97"/>
        <v>0.33888888888888902</v>
      </c>
      <c r="K35" s="77">
        <f t="shared" si="97"/>
        <v>0.35555555555555568</v>
      </c>
      <c r="L35" s="77">
        <f t="shared" si="98"/>
        <v>0.36388888888888904</v>
      </c>
      <c r="M35" s="77">
        <f t="shared" si="98"/>
        <v>0.3722222222222224</v>
      </c>
      <c r="N35" s="77">
        <f t="shared" si="78"/>
        <v>0.38888888888888906</v>
      </c>
      <c r="O35" s="77">
        <f t="shared" si="78"/>
        <v>0.40555555555555572</v>
      </c>
      <c r="P35" s="77">
        <f t="shared" si="98"/>
        <v>0.41388888888888908</v>
      </c>
      <c r="Q35" s="76">
        <f t="shared" si="98"/>
        <v>0.42222222222222244</v>
      </c>
      <c r="R35" s="76">
        <f t="shared" si="78"/>
        <v>0.43888888888888911</v>
      </c>
      <c r="S35" s="76">
        <f t="shared" si="78"/>
        <v>0.45555555555555577</v>
      </c>
      <c r="T35" s="77">
        <f t="shared" si="98"/>
        <v>0.46388888888888913</v>
      </c>
      <c r="U35" s="77">
        <f t="shared" si="98"/>
        <v>0.47222222222222249</v>
      </c>
      <c r="V35" s="77">
        <f t="shared" si="78"/>
        <v>0.48888888888888915</v>
      </c>
      <c r="W35" s="77">
        <f t="shared" si="78"/>
        <v>0.50555555555555587</v>
      </c>
      <c r="X35" s="77">
        <f t="shared" si="98"/>
        <v>0.51388888888888917</v>
      </c>
      <c r="Y35" s="77">
        <f t="shared" si="98"/>
        <v>0.52222222222222248</v>
      </c>
      <c r="Z35" s="77">
        <f t="shared" si="78"/>
        <v>0.53888888888888919</v>
      </c>
      <c r="AA35" s="77">
        <f t="shared" si="78"/>
        <v>0.55555555555555591</v>
      </c>
      <c r="AB35" s="77">
        <f t="shared" si="87"/>
        <v>0.56388888888888922</v>
      </c>
      <c r="AC35" s="77">
        <f t="shared" si="85"/>
        <v>0.57222222222222252</v>
      </c>
      <c r="AD35" s="77">
        <f t="shared" si="86"/>
        <v>0.58888888888888924</v>
      </c>
      <c r="AE35" s="77">
        <f t="shared" si="86"/>
        <v>0.60555555555555596</v>
      </c>
      <c r="AF35" s="77">
        <f t="shared" si="87"/>
        <v>0.61388888888888926</v>
      </c>
      <c r="AG35" s="77">
        <f t="shared" si="85"/>
        <v>0.62222222222222257</v>
      </c>
      <c r="AH35" s="77">
        <f t="shared" si="86"/>
        <v>0.63888888888888928</v>
      </c>
      <c r="AI35" s="77">
        <f t="shared" si="86"/>
        <v>0.655555555555556</v>
      </c>
      <c r="AJ35" s="77">
        <f t="shared" si="87"/>
        <v>0.66388888888888931</v>
      </c>
      <c r="AK35" s="76">
        <f t="shared" si="85"/>
        <v>0.67222222222222261</v>
      </c>
      <c r="AL35" s="76">
        <f t="shared" si="99"/>
        <v>0.68888888888888933</v>
      </c>
      <c r="AM35" s="76">
        <f t="shared" si="99"/>
        <v>0.70555555555555605</v>
      </c>
      <c r="AN35" s="77">
        <f t="shared" si="100"/>
        <v>0.71388888888888935</v>
      </c>
      <c r="AO35" s="77">
        <f t="shared" si="85"/>
        <v>0.72222222222222265</v>
      </c>
      <c r="AP35" s="77">
        <f t="shared" si="99"/>
        <v>0.73888888888888937</v>
      </c>
      <c r="AQ35" s="77">
        <f t="shared" si="99"/>
        <v>0.75555555555555609</v>
      </c>
      <c r="AR35" s="77">
        <f t="shared" si="100"/>
        <v>0.76388888888888939</v>
      </c>
      <c r="AS35" s="77">
        <f t="shared" si="90"/>
        <v>0.7722222222222227</v>
      </c>
      <c r="AT35" s="77">
        <f t="shared" si="99"/>
        <v>0.78888888888888942</v>
      </c>
      <c r="AU35" s="77">
        <f t="shared" si="99"/>
        <v>0.80555555555555614</v>
      </c>
      <c r="AV35" s="77">
        <f t="shared" si="100"/>
        <v>0.81388888888888944</v>
      </c>
      <c r="AW35" s="77">
        <f t="shared" si="90"/>
        <v>0.82222222222222274</v>
      </c>
      <c r="AX35" s="77">
        <f t="shared" si="99"/>
        <v>0.83888888888888946</v>
      </c>
      <c r="AY35" s="77">
        <f t="shared" si="99"/>
        <v>0.85555555555555618</v>
      </c>
      <c r="AZ35" s="77">
        <f t="shared" si="100"/>
        <v>0.86388888888888948</v>
      </c>
      <c r="BA35" s="77">
        <f t="shared" si="90"/>
        <v>0.87222222222222279</v>
      </c>
      <c r="BB35" s="77">
        <f t="shared" ref="BB35:BC36" si="104">BA35+24/1440</f>
        <v>0.88888888888888951</v>
      </c>
      <c r="BC35" s="77">
        <f t="shared" si="104"/>
        <v>0.90555555555555622</v>
      </c>
      <c r="BD35" s="77">
        <f t="shared" ref="AN35:BD39" si="105">BC35+12/1440</f>
        <v>0.91388888888888953</v>
      </c>
      <c r="BE35" s="77">
        <f t="shared" si="90"/>
        <v>0.92222222222222283</v>
      </c>
      <c r="BF35" s="77">
        <f t="shared" ref="BF35" si="106">BE35+24/1440</f>
        <v>0.93888888888888955</v>
      </c>
      <c r="BG35" s="126">
        <v>25</v>
      </c>
      <c r="BH35" s="77">
        <f>(Q35-C35)+(AK35-S35)+(BF35-AM35)</f>
        <v>0.61666666666666714</v>
      </c>
      <c r="BI35" s="14">
        <f t="shared" si="101"/>
        <v>14.8</v>
      </c>
      <c r="BJ35" s="88">
        <f t="shared" si="102"/>
        <v>15.180000000000001</v>
      </c>
    </row>
    <row r="36" spans="1:62" s="82" customFormat="1" ht="15.75">
      <c r="A36" s="261" t="s">
        <v>34</v>
      </c>
      <c r="B36" s="87">
        <v>8</v>
      </c>
      <c r="C36" s="125">
        <f>C35+8/1440</f>
        <v>0.26111111111111113</v>
      </c>
      <c r="D36" s="77">
        <f t="shared" ref="D36:E39" si="107">C36+12/1440</f>
        <v>0.26944444444444449</v>
      </c>
      <c r="E36" s="77">
        <f t="shared" si="107"/>
        <v>0.27777777777777785</v>
      </c>
      <c r="F36" s="77">
        <f t="shared" si="95"/>
        <v>0.29444444444444451</v>
      </c>
      <c r="G36" s="77">
        <f t="shared" si="95"/>
        <v>0.31111111111111117</v>
      </c>
      <c r="H36" s="77">
        <f t="shared" si="96"/>
        <v>0.31944444444444453</v>
      </c>
      <c r="I36" s="77">
        <f t="shared" si="96"/>
        <v>0.32777777777777789</v>
      </c>
      <c r="J36" s="77">
        <f t="shared" si="97"/>
        <v>0.34444444444444455</v>
      </c>
      <c r="K36" s="77">
        <f t="shared" si="97"/>
        <v>0.36111111111111122</v>
      </c>
      <c r="L36" s="77">
        <f t="shared" si="98"/>
        <v>0.36944444444444458</v>
      </c>
      <c r="M36" s="76">
        <f t="shared" si="98"/>
        <v>0.37777777777777793</v>
      </c>
      <c r="N36" s="76">
        <f t="shared" si="78"/>
        <v>0.3944444444444446</v>
      </c>
      <c r="O36" s="76">
        <f t="shared" si="78"/>
        <v>0.41111111111111126</v>
      </c>
      <c r="P36" s="77">
        <f t="shared" si="98"/>
        <v>0.41944444444444462</v>
      </c>
      <c r="Q36" s="77">
        <f t="shared" si="98"/>
        <v>0.42777777777777798</v>
      </c>
      <c r="R36" s="77">
        <f t="shared" si="78"/>
        <v>0.44444444444444464</v>
      </c>
      <c r="S36" s="77">
        <f t="shared" si="78"/>
        <v>0.4611111111111113</v>
      </c>
      <c r="T36" s="77">
        <f t="shared" si="98"/>
        <v>0.46944444444444466</v>
      </c>
      <c r="U36" s="77">
        <f t="shared" si="98"/>
        <v>0.47777777777777802</v>
      </c>
      <c r="V36" s="77">
        <f t="shared" si="78"/>
        <v>0.49444444444444469</v>
      </c>
      <c r="W36" s="77">
        <f t="shared" si="78"/>
        <v>0.5111111111111114</v>
      </c>
      <c r="X36" s="77">
        <f t="shared" si="98"/>
        <v>0.51944444444444471</v>
      </c>
      <c r="Y36" s="77">
        <f t="shared" si="98"/>
        <v>0.52777777777777801</v>
      </c>
      <c r="Z36" s="77">
        <f t="shared" si="78"/>
        <v>0.54444444444444473</v>
      </c>
      <c r="AA36" s="77">
        <f t="shared" si="78"/>
        <v>0.56111111111111145</v>
      </c>
      <c r="AB36" s="77">
        <f t="shared" si="87"/>
        <v>0.56944444444444475</v>
      </c>
      <c r="AC36" s="77">
        <f t="shared" si="85"/>
        <v>0.57777777777777806</v>
      </c>
      <c r="AD36" s="77">
        <f t="shared" si="86"/>
        <v>0.59444444444444478</v>
      </c>
      <c r="AE36" s="77">
        <f t="shared" si="86"/>
        <v>0.61111111111111149</v>
      </c>
      <c r="AF36" s="77">
        <f t="shared" si="87"/>
        <v>0.6194444444444448</v>
      </c>
      <c r="AG36" s="76">
        <f t="shared" si="85"/>
        <v>0.6277777777777781</v>
      </c>
      <c r="AH36" s="76">
        <f t="shared" si="86"/>
        <v>0.64444444444444482</v>
      </c>
      <c r="AI36" s="76">
        <f t="shared" si="86"/>
        <v>0.66111111111111154</v>
      </c>
      <c r="AJ36" s="77">
        <f t="shared" si="87"/>
        <v>0.66944444444444484</v>
      </c>
      <c r="AK36" s="77">
        <f t="shared" si="85"/>
        <v>0.67777777777777815</v>
      </c>
      <c r="AL36" s="77">
        <f t="shared" si="99"/>
        <v>0.69444444444444486</v>
      </c>
      <c r="AM36" s="77">
        <f t="shared" si="99"/>
        <v>0.71111111111111158</v>
      </c>
      <c r="AN36" s="77">
        <f t="shared" si="105"/>
        <v>0.71944444444444489</v>
      </c>
      <c r="AO36" s="77">
        <f t="shared" si="85"/>
        <v>0.72777777777777819</v>
      </c>
      <c r="AP36" s="77">
        <f t="shared" si="99"/>
        <v>0.74444444444444491</v>
      </c>
      <c r="AQ36" s="77">
        <f t="shared" si="99"/>
        <v>0.76111111111111163</v>
      </c>
      <c r="AR36" s="77">
        <f t="shared" si="105"/>
        <v>0.76944444444444493</v>
      </c>
      <c r="AS36" s="77">
        <f t="shared" si="90"/>
        <v>0.77777777777777823</v>
      </c>
      <c r="AT36" s="77">
        <f t="shared" si="99"/>
        <v>0.79444444444444495</v>
      </c>
      <c r="AU36" s="77">
        <f t="shared" si="99"/>
        <v>0.81111111111111167</v>
      </c>
      <c r="AV36" s="77">
        <f t="shared" si="105"/>
        <v>0.81944444444444497</v>
      </c>
      <c r="AW36" s="77">
        <f t="shared" si="90"/>
        <v>0.82777777777777828</v>
      </c>
      <c r="AX36" s="77">
        <f t="shared" si="99"/>
        <v>0.844444444444445</v>
      </c>
      <c r="AY36" s="77">
        <f t="shared" si="99"/>
        <v>0.86111111111111172</v>
      </c>
      <c r="AZ36" s="138">
        <f t="shared" si="100"/>
        <v>0.86944444444444502</v>
      </c>
      <c r="BA36" s="138">
        <f t="shared" si="90"/>
        <v>0.87777777777777832</v>
      </c>
      <c r="BB36" s="138">
        <f t="shared" si="104"/>
        <v>0.89444444444444504</v>
      </c>
      <c r="BC36" s="77"/>
      <c r="BD36" s="77"/>
      <c r="BE36" s="77"/>
      <c r="BF36" s="77"/>
      <c r="BG36" s="268">
        <v>24</v>
      </c>
      <c r="BH36" s="77">
        <f>(M36-C36)+(AG36-O36)+(BB36-AI36)</f>
        <v>0.5666666666666671</v>
      </c>
      <c r="BI36" s="14">
        <f t="shared" si="101"/>
        <v>13.6</v>
      </c>
      <c r="BJ36" s="88">
        <f t="shared" si="102"/>
        <v>13.98</v>
      </c>
    </row>
    <row r="37" spans="1:62" s="82" customFormat="1" ht="15.75">
      <c r="A37" s="86">
        <v>7</v>
      </c>
      <c r="B37" s="87">
        <v>8</v>
      </c>
      <c r="C37" s="125">
        <f t="shared" ref="C37:C39" si="108">C36+8/1440</f>
        <v>0.26666666666666666</v>
      </c>
      <c r="D37" s="77">
        <f t="shared" si="107"/>
        <v>0.27500000000000002</v>
      </c>
      <c r="E37" s="77">
        <f t="shared" si="107"/>
        <v>0.28333333333333338</v>
      </c>
      <c r="F37" s="77">
        <f t="shared" si="95"/>
        <v>0.30000000000000004</v>
      </c>
      <c r="G37" s="77">
        <f t="shared" si="95"/>
        <v>0.31666666666666671</v>
      </c>
      <c r="H37" s="77">
        <f t="shared" si="96"/>
        <v>0.32500000000000007</v>
      </c>
      <c r="I37" s="77">
        <f t="shared" si="96"/>
        <v>0.33333333333333343</v>
      </c>
      <c r="J37" s="77">
        <f t="shared" si="97"/>
        <v>0.35000000000000009</v>
      </c>
      <c r="K37" s="77">
        <f t="shared" si="97"/>
        <v>0.36666666666666675</v>
      </c>
      <c r="L37" s="77">
        <f t="shared" si="98"/>
        <v>0.37500000000000011</v>
      </c>
      <c r="M37" s="77">
        <f t="shared" si="98"/>
        <v>0.38333333333333347</v>
      </c>
      <c r="N37" s="77">
        <f t="shared" si="78"/>
        <v>0.40000000000000013</v>
      </c>
      <c r="O37" s="77">
        <f t="shared" si="78"/>
        <v>0.4166666666666668</v>
      </c>
      <c r="P37" s="77">
        <f t="shared" si="98"/>
        <v>0.42500000000000016</v>
      </c>
      <c r="Q37" s="76">
        <f t="shared" si="98"/>
        <v>0.43333333333333351</v>
      </c>
      <c r="R37" s="76">
        <f t="shared" si="78"/>
        <v>0.45000000000000018</v>
      </c>
      <c r="S37" s="76">
        <f t="shared" si="78"/>
        <v>0.46666666666666684</v>
      </c>
      <c r="T37" s="77">
        <f t="shared" si="98"/>
        <v>0.4750000000000002</v>
      </c>
      <c r="U37" s="77">
        <f t="shared" si="98"/>
        <v>0.48333333333333356</v>
      </c>
      <c r="V37" s="77">
        <f t="shared" si="78"/>
        <v>0.50000000000000022</v>
      </c>
      <c r="W37" s="77">
        <f t="shared" si="78"/>
        <v>0.51666666666666694</v>
      </c>
      <c r="X37" s="77">
        <f t="shared" si="98"/>
        <v>0.52500000000000024</v>
      </c>
      <c r="Y37" s="77">
        <f t="shared" si="98"/>
        <v>0.53333333333333355</v>
      </c>
      <c r="Z37" s="77">
        <f t="shared" si="78"/>
        <v>0.55000000000000027</v>
      </c>
      <c r="AA37" s="77">
        <f t="shared" si="78"/>
        <v>0.56666666666666698</v>
      </c>
      <c r="AB37" s="77">
        <f t="shared" si="87"/>
        <v>0.57500000000000029</v>
      </c>
      <c r="AC37" s="77">
        <f t="shared" si="87"/>
        <v>0.58333333333333359</v>
      </c>
      <c r="AD37" s="77">
        <f t="shared" si="86"/>
        <v>0.60000000000000031</v>
      </c>
      <c r="AE37" s="77">
        <f t="shared" si="86"/>
        <v>0.61666666666666703</v>
      </c>
      <c r="AF37" s="77">
        <f t="shared" si="87"/>
        <v>0.62500000000000033</v>
      </c>
      <c r="AG37" s="77">
        <f t="shared" si="87"/>
        <v>0.63333333333333364</v>
      </c>
      <c r="AH37" s="77">
        <f t="shared" si="86"/>
        <v>0.65000000000000036</v>
      </c>
      <c r="AI37" s="77">
        <f t="shared" si="86"/>
        <v>0.66666666666666707</v>
      </c>
      <c r="AJ37" s="77">
        <f t="shared" si="87"/>
        <v>0.67500000000000038</v>
      </c>
      <c r="AK37" s="77">
        <f t="shared" si="87"/>
        <v>0.68333333333333368</v>
      </c>
      <c r="AL37" s="77">
        <f t="shared" si="99"/>
        <v>0.7000000000000004</v>
      </c>
      <c r="AM37" s="77">
        <f t="shared" si="99"/>
        <v>0.71666666666666712</v>
      </c>
      <c r="AN37" s="77">
        <f t="shared" si="105"/>
        <v>0.72500000000000042</v>
      </c>
      <c r="AO37" s="76">
        <f t="shared" si="105"/>
        <v>0.73333333333333373</v>
      </c>
      <c r="AP37" s="76">
        <f t="shared" si="99"/>
        <v>0.75000000000000044</v>
      </c>
      <c r="AQ37" s="76">
        <f t="shared" si="99"/>
        <v>0.76666666666666716</v>
      </c>
      <c r="AR37" s="77">
        <f t="shared" si="105"/>
        <v>0.77500000000000047</v>
      </c>
      <c r="AS37" s="77">
        <f t="shared" si="105"/>
        <v>0.78333333333333377</v>
      </c>
      <c r="AT37" s="77">
        <f t="shared" si="99"/>
        <v>0.80000000000000049</v>
      </c>
      <c r="AU37" s="77">
        <f t="shared" si="99"/>
        <v>0.81666666666666721</v>
      </c>
      <c r="AV37" s="77">
        <f t="shared" si="105"/>
        <v>0.82500000000000051</v>
      </c>
      <c r="AW37" s="77">
        <f t="shared" si="105"/>
        <v>0.83333333333333381</v>
      </c>
      <c r="AX37" s="77">
        <f t="shared" si="99"/>
        <v>0.85000000000000053</v>
      </c>
      <c r="AY37" s="77">
        <f t="shared" si="99"/>
        <v>0.86666666666666725</v>
      </c>
      <c r="AZ37" s="77">
        <f t="shared" si="100"/>
        <v>0.87500000000000056</v>
      </c>
      <c r="BA37" s="77">
        <f t="shared" si="100"/>
        <v>0.88333333333333386</v>
      </c>
      <c r="BB37" s="77"/>
      <c r="BC37" s="77"/>
      <c r="BD37" s="77"/>
      <c r="BE37" s="77"/>
      <c r="BF37" s="77"/>
      <c r="BG37" s="126">
        <v>23</v>
      </c>
      <c r="BH37" s="77">
        <f>(Q37-C37)+(AO37-S37)+(BA37-AQ37)</f>
        <v>0.55000000000000049</v>
      </c>
      <c r="BI37" s="14">
        <f t="shared" si="101"/>
        <v>13.2</v>
      </c>
      <c r="BJ37" s="88">
        <f t="shared" si="102"/>
        <v>13.58</v>
      </c>
    </row>
    <row r="38" spans="1:62" s="82" customFormat="1" ht="15.75">
      <c r="A38" s="86">
        <v>8</v>
      </c>
      <c r="B38" s="87">
        <v>8</v>
      </c>
      <c r="C38" s="125">
        <f t="shared" si="108"/>
        <v>0.2722222222222222</v>
      </c>
      <c r="D38" s="77">
        <f t="shared" si="107"/>
        <v>0.28055555555555556</v>
      </c>
      <c r="E38" s="77">
        <f t="shared" si="107"/>
        <v>0.28888888888888892</v>
      </c>
      <c r="F38" s="77">
        <f t="shared" si="95"/>
        <v>0.30555555555555558</v>
      </c>
      <c r="G38" s="77">
        <f t="shared" si="95"/>
        <v>0.32222222222222224</v>
      </c>
      <c r="H38" s="77">
        <f t="shared" si="96"/>
        <v>0.3305555555555556</v>
      </c>
      <c r="I38" s="77">
        <f t="shared" si="96"/>
        <v>0.33888888888888896</v>
      </c>
      <c r="J38" s="77">
        <f t="shared" si="97"/>
        <v>0.35555555555555562</v>
      </c>
      <c r="K38" s="77">
        <f t="shared" si="97"/>
        <v>0.37222222222222229</v>
      </c>
      <c r="L38" s="77">
        <f t="shared" si="98"/>
        <v>0.38055555555555565</v>
      </c>
      <c r="M38" s="77">
        <f t="shared" si="98"/>
        <v>0.38888888888888901</v>
      </c>
      <c r="N38" s="77">
        <f t="shared" si="78"/>
        <v>0.40555555555555567</v>
      </c>
      <c r="O38" s="77">
        <f t="shared" si="78"/>
        <v>0.42222222222222233</v>
      </c>
      <c r="P38" s="77">
        <f t="shared" si="98"/>
        <v>0.43055555555555569</v>
      </c>
      <c r="Q38" s="77">
        <f t="shared" si="98"/>
        <v>0.43888888888888905</v>
      </c>
      <c r="R38" s="77">
        <f t="shared" si="78"/>
        <v>0.45555555555555571</v>
      </c>
      <c r="S38" s="77">
        <f t="shared" si="78"/>
        <v>0.47222222222222238</v>
      </c>
      <c r="T38" s="77">
        <f t="shared" si="98"/>
        <v>0.48055555555555574</v>
      </c>
      <c r="U38" s="77">
        <f t="shared" si="98"/>
        <v>0.48888888888888909</v>
      </c>
      <c r="V38" s="77">
        <f t="shared" si="78"/>
        <v>0.50555555555555576</v>
      </c>
      <c r="W38" s="77">
        <f t="shared" si="78"/>
        <v>0.52222222222222248</v>
      </c>
      <c r="X38" s="77">
        <f t="shared" si="98"/>
        <v>0.53055555555555578</v>
      </c>
      <c r="Y38" s="76">
        <f t="shared" si="98"/>
        <v>0.53888888888888908</v>
      </c>
      <c r="Z38" s="76">
        <f t="shared" si="78"/>
        <v>0.5555555555555558</v>
      </c>
      <c r="AA38" s="76">
        <f t="shared" si="78"/>
        <v>0.57222222222222252</v>
      </c>
      <c r="AB38" s="76">
        <f t="shared" si="87"/>
        <v>0.58055555555555582</v>
      </c>
      <c r="AC38" s="76">
        <f t="shared" si="87"/>
        <v>0.58888888888888913</v>
      </c>
      <c r="AD38" s="77">
        <f t="shared" si="86"/>
        <v>0.60555555555555585</v>
      </c>
      <c r="AE38" s="77">
        <f t="shared" si="86"/>
        <v>0.62222222222222257</v>
      </c>
      <c r="AF38" s="77">
        <f t="shared" si="87"/>
        <v>0.63055555555555587</v>
      </c>
      <c r="AG38" s="77">
        <f t="shared" si="87"/>
        <v>0.63888888888888917</v>
      </c>
      <c r="AH38" s="77">
        <f t="shared" si="86"/>
        <v>0.65555555555555589</v>
      </c>
      <c r="AI38" s="77">
        <f t="shared" si="86"/>
        <v>0.67222222222222261</v>
      </c>
      <c r="AJ38" s="77">
        <f t="shared" si="87"/>
        <v>0.68055555555555591</v>
      </c>
      <c r="AK38" s="77">
        <f t="shared" si="87"/>
        <v>0.68888888888888922</v>
      </c>
      <c r="AL38" s="77">
        <f t="shared" si="99"/>
        <v>0.70555555555555594</v>
      </c>
      <c r="AM38" s="77">
        <f t="shared" si="99"/>
        <v>0.72222222222222265</v>
      </c>
      <c r="AN38" s="77">
        <f t="shared" si="105"/>
        <v>0.73055555555555596</v>
      </c>
      <c r="AO38" s="77">
        <f t="shared" si="105"/>
        <v>0.73888888888888926</v>
      </c>
      <c r="AP38" s="77">
        <f t="shared" si="99"/>
        <v>0.75555555555555598</v>
      </c>
      <c r="AQ38" s="77">
        <f t="shared" si="99"/>
        <v>0.7722222222222227</v>
      </c>
      <c r="AR38" s="77">
        <f t="shared" si="105"/>
        <v>0.780555555555556</v>
      </c>
      <c r="AS38" s="77">
        <f t="shared" si="105"/>
        <v>0.78888888888888931</v>
      </c>
      <c r="AT38" s="77">
        <f t="shared" si="99"/>
        <v>0.80555555555555602</v>
      </c>
      <c r="AU38" s="77">
        <f t="shared" si="99"/>
        <v>0.82222222222222274</v>
      </c>
      <c r="AV38" s="77">
        <f t="shared" si="105"/>
        <v>0.83055555555555605</v>
      </c>
      <c r="AW38" s="77">
        <f t="shared" si="105"/>
        <v>0.83888888888888935</v>
      </c>
      <c r="AX38" s="77"/>
      <c r="AY38" s="77"/>
      <c r="AZ38" s="77"/>
      <c r="BA38" s="77"/>
      <c r="BB38" s="77"/>
      <c r="BC38" s="77"/>
      <c r="BD38" s="77"/>
      <c r="BE38" s="77"/>
      <c r="BF38" s="77"/>
      <c r="BG38" s="126">
        <v>21</v>
      </c>
      <c r="BH38" s="77">
        <f>(Y38-C38)+(AW38-AC38)</f>
        <v>0.51666666666666705</v>
      </c>
      <c r="BI38" s="14">
        <f t="shared" si="101"/>
        <v>12.4</v>
      </c>
      <c r="BJ38" s="88">
        <f t="shared" si="102"/>
        <v>12.780000000000001</v>
      </c>
    </row>
    <row r="39" spans="1:62" s="82" customFormat="1" ht="16.5" thickBot="1">
      <c r="A39" s="89">
        <v>9</v>
      </c>
      <c r="B39" s="90">
        <v>8</v>
      </c>
      <c r="C39" s="127">
        <f t="shared" si="108"/>
        <v>0.27777777777777773</v>
      </c>
      <c r="D39" s="80">
        <f t="shared" si="107"/>
        <v>0.28611111111111109</v>
      </c>
      <c r="E39" s="80">
        <f t="shared" si="107"/>
        <v>0.29444444444444445</v>
      </c>
      <c r="F39" s="80">
        <f t="shared" si="95"/>
        <v>0.31111111111111112</v>
      </c>
      <c r="G39" s="80">
        <f t="shared" si="95"/>
        <v>0.32777777777777778</v>
      </c>
      <c r="H39" s="80">
        <f t="shared" si="96"/>
        <v>0.33611111111111114</v>
      </c>
      <c r="I39" s="80">
        <f t="shared" si="96"/>
        <v>0.3444444444444445</v>
      </c>
      <c r="J39" s="80">
        <f t="shared" si="97"/>
        <v>0.36111111111111116</v>
      </c>
      <c r="K39" s="80">
        <f t="shared" si="97"/>
        <v>0.37777777777777782</v>
      </c>
      <c r="L39" s="80">
        <f t="shared" si="98"/>
        <v>0.38611111111111118</v>
      </c>
      <c r="M39" s="79">
        <f t="shared" si="98"/>
        <v>0.39444444444444454</v>
      </c>
      <c r="N39" s="79">
        <f t="shared" si="78"/>
        <v>0.4111111111111112</v>
      </c>
      <c r="O39" s="79">
        <f t="shared" si="78"/>
        <v>0.42777777777777787</v>
      </c>
      <c r="P39" s="80">
        <f t="shared" si="98"/>
        <v>0.43611111111111123</v>
      </c>
      <c r="Q39" s="80">
        <f t="shared" si="98"/>
        <v>0.44444444444444459</v>
      </c>
      <c r="R39" s="80">
        <f t="shared" si="78"/>
        <v>0.46111111111111125</v>
      </c>
      <c r="S39" s="80">
        <f t="shared" si="78"/>
        <v>0.47777777777777791</v>
      </c>
      <c r="T39" s="80">
        <f t="shared" si="98"/>
        <v>0.48611111111111127</v>
      </c>
      <c r="U39" s="80">
        <f t="shared" si="98"/>
        <v>0.49444444444444463</v>
      </c>
      <c r="V39" s="80">
        <f t="shared" si="78"/>
        <v>0.51111111111111129</v>
      </c>
      <c r="W39" s="80">
        <f t="shared" si="78"/>
        <v>0.52777777777777801</v>
      </c>
      <c r="X39" s="80">
        <f t="shared" si="98"/>
        <v>0.53611111111111132</v>
      </c>
      <c r="Y39" s="80">
        <f t="shared" si="98"/>
        <v>0.54444444444444462</v>
      </c>
      <c r="Z39" s="80">
        <f t="shared" si="78"/>
        <v>0.56111111111111134</v>
      </c>
      <c r="AA39" s="80">
        <f t="shared" si="78"/>
        <v>0.57777777777777806</v>
      </c>
      <c r="AB39" s="80">
        <f t="shared" si="87"/>
        <v>0.58611111111111136</v>
      </c>
      <c r="AC39" s="80">
        <f t="shared" si="87"/>
        <v>0.59444444444444466</v>
      </c>
      <c r="AD39" s="80">
        <f t="shared" si="86"/>
        <v>0.61111111111111138</v>
      </c>
      <c r="AE39" s="80">
        <f t="shared" si="86"/>
        <v>0.6277777777777781</v>
      </c>
      <c r="AF39" s="80">
        <f t="shared" si="87"/>
        <v>0.6361111111111114</v>
      </c>
      <c r="AG39" s="80">
        <f t="shared" si="87"/>
        <v>0.64444444444444471</v>
      </c>
      <c r="AH39" s="80">
        <f t="shared" si="86"/>
        <v>0.66111111111111143</v>
      </c>
      <c r="AI39" s="80">
        <f t="shared" si="86"/>
        <v>0.67777777777777815</v>
      </c>
      <c r="AJ39" s="80">
        <f t="shared" si="87"/>
        <v>0.68611111111111145</v>
      </c>
      <c r="AK39" s="79">
        <f t="shared" si="87"/>
        <v>0.69444444444444475</v>
      </c>
      <c r="AL39" s="79">
        <f t="shared" si="99"/>
        <v>0.71111111111111147</v>
      </c>
      <c r="AM39" s="79">
        <f t="shared" si="99"/>
        <v>0.72777777777777819</v>
      </c>
      <c r="AN39" s="80">
        <f t="shared" si="105"/>
        <v>0.73611111111111149</v>
      </c>
      <c r="AO39" s="80">
        <f t="shared" si="105"/>
        <v>0.7444444444444448</v>
      </c>
      <c r="AP39" s="80">
        <f t="shared" si="99"/>
        <v>0.76111111111111152</v>
      </c>
      <c r="AQ39" s="80">
        <f t="shared" si="99"/>
        <v>0.77777777777777823</v>
      </c>
      <c r="AR39" s="80">
        <f t="shared" si="105"/>
        <v>0.78611111111111154</v>
      </c>
      <c r="AS39" s="80">
        <f t="shared" si="105"/>
        <v>0.79444444444444484</v>
      </c>
      <c r="AT39" s="80">
        <f t="shared" si="99"/>
        <v>0.81111111111111156</v>
      </c>
      <c r="AU39" s="80">
        <f t="shared" si="99"/>
        <v>0.82777777777777828</v>
      </c>
      <c r="AV39" s="80">
        <f t="shared" si="105"/>
        <v>0.83611111111111158</v>
      </c>
      <c r="AW39" s="80">
        <f t="shared" si="105"/>
        <v>0.84444444444444489</v>
      </c>
      <c r="AX39" s="80">
        <f t="shared" ref="AX39:AY39" si="109">AW39+24/1440</f>
        <v>0.8611111111111116</v>
      </c>
      <c r="AY39" s="80">
        <f t="shared" si="109"/>
        <v>0.87777777777777832</v>
      </c>
      <c r="AZ39" s="270">
        <f t="shared" ref="AZ39:BA39" si="110">AY39+12/1440</f>
        <v>0.88611111111111163</v>
      </c>
      <c r="BA39" s="270">
        <f t="shared" si="110"/>
        <v>0.89444444444444493</v>
      </c>
      <c r="BB39" s="270">
        <f t="shared" ref="BB39" si="111">BA39+24/1440</f>
        <v>0.91111111111111165</v>
      </c>
      <c r="BC39" s="80"/>
      <c r="BD39" s="80"/>
      <c r="BE39" s="80"/>
      <c r="BF39" s="80"/>
      <c r="BG39" s="128">
        <v>22</v>
      </c>
      <c r="BH39" s="80">
        <f>(M39-C39)+(AK39-O39)+(BB39-AM39)</f>
        <v>0.5666666666666671</v>
      </c>
      <c r="BI39" s="34">
        <f t="shared" si="101"/>
        <v>13.6</v>
      </c>
      <c r="BJ39" s="95">
        <f t="shared" si="102"/>
        <v>13.98</v>
      </c>
    </row>
    <row r="40" spans="1:62" s="82" customFormat="1" ht="15.75">
      <c r="B40" s="91"/>
      <c r="BG40" s="129">
        <f>SUM(BG31:BG39)</f>
        <v>201</v>
      </c>
      <c r="BH40" s="129"/>
      <c r="BI40" s="130">
        <f>SUM(BI31:BI39)</f>
        <v>118</v>
      </c>
      <c r="BJ40" s="92">
        <f t="shared" si="102"/>
        <v>118.38</v>
      </c>
    </row>
    <row r="41" spans="1:62" s="82" customFormat="1" ht="16.5" thickBot="1">
      <c r="M41" s="74" t="s">
        <v>29</v>
      </c>
      <c r="O41" s="83"/>
      <c r="P41" s="83"/>
      <c r="R41" s="74"/>
      <c r="S41" s="74"/>
      <c r="U41" s="64" t="s">
        <v>112</v>
      </c>
      <c r="V41" s="64"/>
      <c r="W41" s="64"/>
      <c r="X41" s="64"/>
      <c r="Y41" s="124"/>
      <c r="AA41" s="74" t="s">
        <v>21</v>
      </c>
      <c r="AD41" s="223" t="s">
        <v>157</v>
      </c>
      <c r="BG41" s="110"/>
      <c r="BH41" s="110"/>
      <c r="BI41" s="110"/>
    </row>
    <row r="42" spans="1:62" s="82" customFormat="1" ht="15" customHeight="1">
      <c r="A42" s="298" t="s">
        <v>5</v>
      </c>
      <c r="B42" s="300" t="s">
        <v>6</v>
      </c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302"/>
      <c r="U42" s="302"/>
      <c r="V42" s="302"/>
      <c r="W42" s="302"/>
      <c r="X42" s="302"/>
      <c r="Y42" s="302"/>
      <c r="Z42" s="302"/>
      <c r="AA42" s="302"/>
      <c r="AB42" s="302"/>
      <c r="AC42" s="302"/>
      <c r="AD42" s="302"/>
      <c r="AE42" s="302"/>
      <c r="AF42" s="302"/>
      <c r="AG42" s="302"/>
      <c r="AH42" s="302"/>
      <c r="AI42" s="302"/>
      <c r="AJ42" s="302"/>
      <c r="AK42" s="302"/>
      <c r="AL42" s="302"/>
      <c r="AM42" s="302"/>
      <c r="AN42" s="302"/>
      <c r="AO42" s="302"/>
      <c r="AP42" s="302"/>
      <c r="AQ42" s="302"/>
      <c r="AR42" s="302"/>
      <c r="AS42" s="302"/>
      <c r="AT42" s="302"/>
      <c r="AU42" s="302"/>
      <c r="AV42" s="302"/>
      <c r="AW42" s="302"/>
      <c r="AX42" s="302"/>
      <c r="AY42" s="302"/>
      <c r="AZ42" s="302"/>
      <c r="BA42" s="302"/>
      <c r="BB42" s="302"/>
      <c r="BC42" s="302"/>
      <c r="BD42" s="302"/>
      <c r="BE42" s="302"/>
      <c r="BF42" s="219"/>
      <c r="BG42" s="294" t="s">
        <v>7</v>
      </c>
      <c r="BH42" s="296" t="s">
        <v>8</v>
      </c>
      <c r="BI42" s="297"/>
      <c r="BJ42" s="286" t="s">
        <v>9</v>
      </c>
    </row>
    <row r="43" spans="1:62" s="82" customFormat="1" ht="15.75">
      <c r="A43" s="299"/>
      <c r="B43" s="301"/>
      <c r="C43" s="5" t="s">
        <v>10</v>
      </c>
      <c r="D43" s="25" t="s">
        <v>32</v>
      </c>
      <c r="E43" s="5" t="s">
        <v>10</v>
      </c>
      <c r="F43" s="5" t="s">
        <v>33</v>
      </c>
      <c r="G43" s="5" t="s">
        <v>10</v>
      </c>
      <c r="H43" s="25" t="s">
        <v>32</v>
      </c>
      <c r="I43" s="5" t="s">
        <v>10</v>
      </c>
      <c r="J43" s="5" t="s">
        <v>33</v>
      </c>
      <c r="K43" s="5" t="s">
        <v>10</v>
      </c>
      <c r="L43" s="25" t="s">
        <v>32</v>
      </c>
      <c r="M43" s="5" t="s">
        <v>10</v>
      </c>
      <c r="N43" s="5" t="s">
        <v>33</v>
      </c>
      <c r="O43" s="5" t="s">
        <v>10</v>
      </c>
      <c r="P43" s="25" t="s">
        <v>32</v>
      </c>
      <c r="Q43" s="5" t="s">
        <v>10</v>
      </c>
      <c r="R43" s="5" t="s">
        <v>33</v>
      </c>
      <c r="S43" s="5" t="s">
        <v>10</v>
      </c>
      <c r="T43" s="25" t="s">
        <v>32</v>
      </c>
      <c r="U43" s="5" t="s">
        <v>10</v>
      </c>
      <c r="V43" s="5" t="s">
        <v>33</v>
      </c>
      <c r="W43" s="5" t="s">
        <v>10</v>
      </c>
      <c r="X43" s="25" t="s">
        <v>32</v>
      </c>
      <c r="Y43" s="5" t="s">
        <v>10</v>
      </c>
      <c r="Z43" s="5" t="s">
        <v>33</v>
      </c>
      <c r="AA43" s="5" t="s">
        <v>10</v>
      </c>
      <c r="AB43" s="25" t="s">
        <v>32</v>
      </c>
      <c r="AC43" s="5" t="s">
        <v>10</v>
      </c>
      <c r="AD43" s="5" t="s">
        <v>33</v>
      </c>
      <c r="AE43" s="5" t="s">
        <v>10</v>
      </c>
      <c r="AF43" s="25" t="s">
        <v>32</v>
      </c>
      <c r="AG43" s="5" t="s">
        <v>10</v>
      </c>
      <c r="AH43" s="5" t="s">
        <v>33</v>
      </c>
      <c r="AI43" s="5" t="s">
        <v>10</v>
      </c>
      <c r="AJ43" s="25" t="s">
        <v>32</v>
      </c>
      <c r="AK43" s="5" t="s">
        <v>10</v>
      </c>
      <c r="AL43" s="5" t="s">
        <v>33</v>
      </c>
      <c r="AM43" s="5" t="s">
        <v>10</v>
      </c>
      <c r="AN43" s="25" t="s">
        <v>32</v>
      </c>
      <c r="AO43" s="5" t="s">
        <v>10</v>
      </c>
      <c r="AP43" s="5" t="s">
        <v>33</v>
      </c>
      <c r="AQ43" s="5" t="s">
        <v>10</v>
      </c>
      <c r="AR43" s="25" t="s">
        <v>32</v>
      </c>
      <c r="AS43" s="5" t="s">
        <v>10</v>
      </c>
      <c r="AT43" s="5" t="s">
        <v>33</v>
      </c>
      <c r="AU43" s="5" t="s">
        <v>10</v>
      </c>
      <c r="AV43" s="25" t="s">
        <v>32</v>
      </c>
      <c r="AW43" s="5" t="s">
        <v>10</v>
      </c>
      <c r="AX43" s="5" t="s">
        <v>33</v>
      </c>
      <c r="AY43" s="5" t="s">
        <v>10</v>
      </c>
      <c r="AZ43" s="25" t="s">
        <v>32</v>
      </c>
      <c r="BA43" s="5" t="s">
        <v>10</v>
      </c>
      <c r="BB43" s="5" t="s">
        <v>33</v>
      </c>
      <c r="BC43" s="5" t="s">
        <v>10</v>
      </c>
      <c r="BD43" s="25" t="s">
        <v>32</v>
      </c>
      <c r="BE43" s="5" t="s">
        <v>10</v>
      </c>
      <c r="BF43" s="25" t="s">
        <v>33</v>
      </c>
      <c r="BG43" s="295"/>
      <c r="BH43" s="303"/>
      <c r="BI43" s="304"/>
      <c r="BJ43" s="287"/>
    </row>
    <row r="44" spans="1:62" s="82" customFormat="1" ht="15.75">
      <c r="A44" s="86">
        <v>1</v>
      </c>
      <c r="B44" s="87">
        <v>8</v>
      </c>
      <c r="C44" s="75"/>
      <c r="D44" s="77"/>
      <c r="E44" s="75">
        <v>0.25</v>
      </c>
      <c r="F44" s="77">
        <f>E44+24/1440</f>
        <v>0.26666666666666666</v>
      </c>
      <c r="G44" s="77">
        <f>F44+24/1440</f>
        <v>0.28333333333333333</v>
      </c>
      <c r="H44" s="77">
        <f>G44+12/1440</f>
        <v>0.29166666666666669</v>
      </c>
      <c r="I44" s="77">
        <f>H44+12/1440</f>
        <v>0.30000000000000004</v>
      </c>
      <c r="J44" s="77">
        <f>I44+24/1440</f>
        <v>0.31666666666666671</v>
      </c>
      <c r="K44" s="77">
        <f>J44+24/1440</f>
        <v>0.33333333333333337</v>
      </c>
      <c r="L44" s="77">
        <f>K44+12/1440</f>
        <v>0.34166666666666673</v>
      </c>
      <c r="M44" s="76">
        <f>L44+12/1440</f>
        <v>0.35000000000000009</v>
      </c>
      <c r="N44" s="76">
        <f t="shared" ref="N44:O52" si="112">M44+24/1440</f>
        <v>0.36666666666666675</v>
      </c>
      <c r="O44" s="76">
        <f t="shared" si="112"/>
        <v>0.38333333333333341</v>
      </c>
      <c r="P44" s="77">
        <f t="shared" ref="P44:Q52" si="113">O44+12/1440</f>
        <v>0.39166666666666677</v>
      </c>
      <c r="Q44" s="77">
        <f t="shared" si="113"/>
        <v>0.40000000000000013</v>
      </c>
      <c r="R44" s="77">
        <f t="shared" ref="R44:S52" si="114">Q44+24/1440</f>
        <v>0.4166666666666668</v>
      </c>
      <c r="S44" s="77">
        <f t="shared" si="114"/>
        <v>0.43333333333333346</v>
      </c>
      <c r="T44" s="77">
        <f t="shared" ref="T44:U52" si="115">S44+12/1440</f>
        <v>0.44166666666666682</v>
      </c>
      <c r="U44" s="77">
        <f t="shared" si="115"/>
        <v>0.45000000000000018</v>
      </c>
      <c r="V44" s="77">
        <f t="shared" ref="V44:W52" si="116">U44+24/1440</f>
        <v>0.46666666666666684</v>
      </c>
      <c r="W44" s="77">
        <f t="shared" si="116"/>
        <v>0.4833333333333335</v>
      </c>
      <c r="X44" s="77">
        <f t="shared" ref="X44:Y52" si="117">W44+12/1440</f>
        <v>0.49166666666666686</v>
      </c>
      <c r="Y44" s="77">
        <f t="shared" si="117"/>
        <v>0.50000000000000022</v>
      </c>
      <c r="Z44" s="77">
        <f t="shared" ref="Z44:AA52" si="118">Y44+24/1440</f>
        <v>0.51666666666666694</v>
      </c>
      <c r="AA44" s="77">
        <f t="shared" si="118"/>
        <v>0.53333333333333366</v>
      </c>
      <c r="AB44" s="77">
        <f t="shared" ref="AB44:AC52" si="119">AA44+12/1440</f>
        <v>0.54166666666666696</v>
      </c>
      <c r="AC44" s="77">
        <f t="shared" si="119"/>
        <v>0.55000000000000027</v>
      </c>
      <c r="AD44" s="77">
        <f t="shared" ref="AD44:AE52" si="120">AC44+24/1440</f>
        <v>0.56666666666666698</v>
      </c>
      <c r="AE44" s="77">
        <f t="shared" si="120"/>
        <v>0.5833333333333337</v>
      </c>
      <c r="AF44" s="77">
        <f t="shared" ref="AF44:AG52" si="121">AE44+12/1440</f>
        <v>0.59166666666666701</v>
      </c>
      <c r="AG44" s="77">
        <f t="shared" si="121"/>
        <v>0.60000000000000031</v>
      </c>
      <c r="AH44" s="77">
        <f t="shared" ref="AH44:AI52" si="122">AG44+24/1440</f>
        <v>0.61666666666666703</v>
      </c>
      <c r="AI44" s="77">
        <f t="shared" si="122"/>
        <v>0.63333333333333375</v>
      </c>
      <c r="AJ44" s="77">
        <f t="shared" ref="AJ44:AK52" si="123">AI44+12/1440</f>
        <v>0.64166666666666705</v>
      </c>
      <c r="AK44" s="77">
        <f t="shared" si="123"/>
        <v>0.65000000000000036</v>
      </c>
      <c r="AL44" s="77">
        <f>AK44+24/1440</f>
        <v>0.66666666666666707</v>
      </c>
      <c r="AM44" s="77">
        <f>AL44+24/1440</f>
        <v>0.68333333333333379</v>
      </c>
      <c r="AN44" s="77">
        <f>AM44+12/1440</f>
        <v>0.6916666666666671</v>
      </c>
      <c r="AO44" s="77">
        <f>AN44+12/1440</f>
        <v>0.7000000000000004</v>
      </c>
      <c r="AP44" s="77">
        <f>AO44+24/1440</f>
        <v>0.71666666666666712</v>
      </c>
      <c r="AQ44" s="77">
        <f>AP44+24/1440</f>
        <v>0.73333333333333384</v>
      </c>
      <c r="AR44" s="77">
        <f t="shared" ref="AR44:AS52" si="124">AQ44+12/1440</f>
        <v>0.74166666666666714</v>
      </c>
      <c r="AS44" s="77">
        <f t="shared" si="124"/>
        <v>0.75000000000000044</v>
      </c>
      <c r="AT44" s="77">
        <f t="shared" ref="AT44:AU52" si="125">AS44+24/1440</f>
        <v>0.76666666666666716</v>
      </c>
      <c r="AU44" s="77">
        <f t="shared" si="125"/>
        <v>0.78333333333333388</v>
      </c>
      <c r="AV44" s="77">
        <f t="shared" ref="AV44:AW52" si="126">AU44+12/1440</f>
        <v>0.79166666666666718</v>
      </c>
      <c r="AW44" s="76">
        <f t="shared" si="126"/>
        <v>0.80000000000000049</v>
      </c>
      <c r="AX44" s="76">
        <f t="shared" ref="AX44:AY44" si="127">AW44+24/1440</f>
        <v>0.81666666666666721</v>
      </c>
      <c r="AY44" s="76">
        <f t="shared" si="127"/>
        <v>0.83333333333333393</v>
      </c>
      <c r="AZ44" s="77">
        <f t="shared" ref="AZ44:BA44" si="128">AY44+12/1440</f>
        <v>0.84166666666666723</v>
      </c>
      <c r="BA44" s="77">
        <f t="shared" si="128"/>
        <v>0.85000000000000053</v>
      </c>
      <c r="BB44" s="77">
        <f t="shared" ref="BB44:BC44" si="129">BA44+24/1440</f>
        <v>0.86666666666666725</v>
      </c>
      <c r="BC44" s="77">
        <f t="shared" si="129"/>
        <v>0.88333333333333397</v>
      </c>
      <c r="BD44" s="77">
        <f t="shared" ref="BD44:BE44" si="130">BC44+12/1440</f>
        <v>0.89166666666666727</v>
      </c>
      <c r="BE44" s="77">
        <f t="shared" si="130"/>
        <v>0.90000000000000058</v>
      </c>
      <c r="BF44" s="77"/>
      <c r="BG44" s="111">
        <v>24</v>
      </c>
      <c r="BH44" s="77">
        <f>(M44-E44)+(AW44-O44)+(BE44-AY44)</f>
        <v>0.58333333333333381</v>
      </c>
      <c r="BI44" s="14">
        <f>HOUR(BH44)+MINUTE(BH44)/60</f>
        <v>14</v>
      </c>
      <c r="BJ44" s="88">
        <f>BI44+0.38</f>
        <v>14.38</v>
      </c>
    </row>
    <row r="45" spans="1:62" s="82" customFormat="1" ht="15.75">
      <c r="A45" s="86">
        <v>2</v>
      </c>
      <c r="B45" s="87">
        <v>8</v>
      </c>
      <c r="C45" s="75"/>
      <c r="D45" s="77"/>
      <c r="E45" s="75">
        <f>E44+8/1440</f>
        <v>0.25555555555555554</v>
      </c>
      <c r="F45" s="77">
        <f t="shared" ref="F45:G48" si="131">E45+24/1440</f>
        <v>0.2722222222222222</v>
      </c>
      <c r="G45" s="77">
        <f t="shared" si="131"/>
        <v>0.28888888888888886</v>
      </c>
      <c r="H45" s="77">
        <f t="shared" ref="H45:I52" si="132">G45+12/1440</f>
        <v>0.29722222222222222</v>
      </c>
      <c r="I45" s="77">
        <f t="shared" si="132"/>
        <v>0.30555555555555558</v>
      </c>
      <c r="J45" s="77">
        <f t="shared" ref="J45:K52" si="133">I45+24/1440</f>
        <v>0.32222222222222224</v>
      </c>
      <c r="K45" s="77">
        <f t="shared" si="133"/>
        <v>0.33888888888888891</v>
      </c>
      <c r="L45" s="77">
        <f t="shared" ref="L45:M52" si="134">K45+12/1440</f>
        <v>0.34722222222222227</v>
      </c>
      <c r="M45" s="77">
        <f t="shared" si="134"/>
        <v>0.35555555555555562</v>
      </c>
      <c r="N45" s="77">
        <f t="shared" si="112"/>
        <v>0.37222222222222229</v>
      </c>
      <c r="O45" s="77">
        <f t="shared" si="112"/>
        <v>0.38888888888888895</v>
      </c>
      <c r="P45" s="77">
        <f t="shared" si="113"/>
        <v>0.39722222222222231</v>
      </c>
      <c r="Q45" s="76">
        <f t="shared" si="113"/>
        <v>0.40555555555555567</v>
      </c>
      <c r="R45" s="76">
        <f t="shared" si="114"/>
        <v>0.42222222222222233</v>
      </c>
      <c r="S45" s="76">
        <f t="shared" si="114"/>
        <v>0.43888888888888899</v>
      </c>
      <c r="T45" s="77">
        <f t="shared" si="115"/>
        <v>0.44722222222222235</v>
      </c>
      <c r="U45" s="77">
        <f t="shared" si="115"/>
        <v>0.45555555555555571</v>
      </c>
      <c r="V45" s="77">
        <f t="shared" si="116"/>
        <v>0.47222222222222238</v>
      </c>
      <c r="W45" s="77">
        <f t="shared" si="116"/>
        <v>0.48888888888888904</v>
      </c>
      <c r="X45" s="77">
        <f t="shared" si="117"/>
        <v>0.4972222222222224</v>
      </c>
      <c r="Y45" s="77">
        <f t="shared" si="117"/>
        <v>0.50555555555555576</v>
      </c>
      <c r="Z45" s="77">
        <f t="shared" si="118"/>
        <v>0.52222222222222248</v>
      </c>
      <c r="AA45" s="77">
        <f t="shared" si="118"/>
        <v>0.53888888888888919</v>
      </c>
      <c r="AB45" s="77">
        <f t="shared" si="119"/>
        <v>0.5472222222222225</v>
      </c>
      <c r="AC45" s="77">
        <f t="shared" si="119"/>
        <v>0.5555555555555558</v>
      </c>
      <c r="AD45" s="77">
        <f t="shared" si="120"/>
        <v>0.57222222222222252</v>
      </c>
      <c r="AE45" s="77">
        <f t="shared" si="120"/>
        <v>0.58888888888888924</v>
      </c>
      <c r="AF45" s="77">
        <f t="shared" si="121"/>
        <v>0.59722222222222254</v>
      </c>
      <c r="AG45" s="76">
        <f t="shared" si="121"/>
        <v>0.60555555555555585</v>
      </c>
      <c r="AH45" s="76">
        <f t="shared" si="122"/>
        <v>0.62222222222222257</v>
      </c>
      <c r="AI45" s="76">
        <f t="shared" si="122"/>
        <v>0.63888888888888928</v>
      </c>
      <c r="AJ45" s="77">
        <f t="shared" si="123"/>
        <v>0.64722222222222259</v>
      </c>
      <c r="AK45" s="77">
        <f t="shared" si="123"/>
        <v>0.65555555555555589</v>
      </c>
      <c r="AL45" s="77">
        <f t="shared" ref="AL45:AM52" si="135">AK45+24/1440</f>
        <v>0.67222222222222261</v>
      </c>
      <c r="AM45" s="77">
        <f t="shared" si="135"/>
        <v>0.68888888888888933</v>
      </c>
      <c r="AN45" s="77">
        <f t="shared" ref="AN45:AO52" si="136">AM45+12/1440</f>
        <v>0.69722222222222263</v>
      </c>
      <c r="AO45" s="77">
        <f t="shared" si="136"/>
        <v>0.70555555555555594</v>
      </c>
      <c r="AP45" s="77">
        <f t="shared" ref="AP45:AQ52" si="137">AO45+24/1440</f>
        <v>0.72222222222222265</v>
      </c>
      <c r="AQ45" s="77">
        <f t="shared" si="137"/>
        <v>0.73888888888888937</v>
      </c>
      <c r="AR45" s="77">
        <f t="shared" si="124"/>
        <v>0.74722222222222268</v>
      </c>
      <c r="AS45" s="77">
        <f t="shared" si="124"/>
        <v>0.75555555555555598</v>
      </c>
      <c r="AT45" s="77">
        <f t="shared" si="125"/>
        <v>0.7722222222222227</v>
      </c>
      <c r="AU45" s="77">
        <f t="shared" si="125"/>
        <v>0.78888888888888942</v>
      </c>
      <c r="AV45" s="77">
        <f t="shared" si="126"/>
        <v>0.79722222222222272</v>
      </c>
      <c r="AW45" s="77">
        <f t="shared" si="126"/>
        <v>0.80555555555555602</v>
      </c>
      <c r="AX45" s="77"/>
      <c r="AY45" s="77"/>
      <c r="AZ45" s="77"/>
      <c r="BA45" s="77"/>
      <c r="BB45" s="77"/>
      <c r="BC45" s="77"/>
      <c r="BD45" s="77"/>
      <c r="BE45" s="77"/>
      <c r="BF45" s="77"/>
      <c r="BG45" s="111">
        <v>20</v>
      </c>
      <c r="BH45" s="77">
        <f>(Q45-E45)+(AG45-S45)+(AW45-AI45)</f>
        <v>0.48333333333333373</v>
      </c>
      <c r="BI45" s="14">
        <f t="shared" ref="BI45:BI52" si="138">HOUR(BH45)+MINUTE(BH45)/60</f>
        <v>11.6</v>
      </c>
      <c r="BJ45" s="88">
        <f t="shared" ref="BJ45:BJ53" si="139">BI45+0.38</f>
        <v>11.98</v>
      </c>
    </row>
    <row r="46" spans="1:62" s="82" customFormat="1" ht="15.75">
      <c r="A46" s="86">
        <v>3</v>
      </c>
      <c r="B46" s="87">
        <v>8</v>
      </c>
      <c r="C46" s="75"/>
      <c r="D46" s="77"/>
      <c r="E46" s="75">
        <f t="shared" ref="E46:E47" si="140">E45+8/1440</f>
        <v>0.26111111111111107</v>
      </c>
      <c r="F46" s="77">
        <f t="shared" si="131"/>
        <v>0.27777777777777773</v>
      </c>
      <c r="G46" s="77">
        <f t="shared" si="131"/>
        <v>0.2944444444444444</v>
      </c>
      <c r="H46" s="77">
        <f t="shared" si="132"/>
        <v>0.30277777777777776</v>
      </c>
      <c r="I46" s="77">
        <f t="shared" si="132"/>
        <v>0.31111111111111112</v>
      </c>
      <c r="J46" s="77">
        <f t="shared" si="133"/>
        <v>0.32777777777777778</v>
      </c>
      <c r="K46" s="77">
        <f t="shared" si="133"/>
        <v>0.34444444444444444</v>
      </c>
      <c r="L46" s="77">
        <f t="shared" si="134"/>
        <v>0.3527777777777778</v>
      </c>
      <c r="M46" s="77">
        <f t="shared" si="134"/>
        <v>0.36111111111111116</v>
      </c>
      <c r="N46" s="77">
        <f t="shared" si="112"/>
        <v>0.37777777777777782</v>
      </c>
      <c r="O46" s="77">
        <f t="shared" si="112"/>
        <v>0.39444444444444449</v>
      </c>
      <c r="P46" s="77">
        <f t="shared" si="113"/>
        <v>0.40277777777777785</v>
      </c>
      <c r="Q46" s="77">
        <f t="shared" si="113"/>
        <v>0.4111111111111112</v>
      </c>
      <c r="R46" s="77">
        <f t="shared" si="114"/>
        <v>0.42777777777777787</v>
      </c>
      <c r="S46" s="77">
        <f t="shared" si="114"/>
        <v>0.44444444444444453</v>
      </c>
      <c r="T46" s="77">
        <f t="shared" si="115"/>
        <v>0.45277777777777789</v>
      </c>
      <c r="U46" s="76">
        <f t="shared" si="115"/>
        <v>0.46111111111111125</v>
      </c>
      <c r="V46" s="76">
        <f t="shared" si="116"/>
        <v>0.47777777777777791</v>
      </c>
      <c r="W46" s="76">
        <f t="shared" si="116"/>
        <v>0.49444444444444458</v>
      </c>
      <c r="X46" s="77">
        <f t="shared" si="117"/>
        <v>0.50277777777777788</v>
      </c>
      <c r="Y46" s="77">
        <f t="shared" si="117"/>
        <v>0.51111111111111118</v>
      </c>
      <c r="Z46" s="77">
        <f t="shared" si="118"/>
        <v>0.5277777777777779</v>
      </c>
      <c r="AA46" s="77">
        <f t="shared" si="118"/>
        <v>0.54444444444444462</v>
      </c>
      <c r="AB46" s="77">
        <f t="shared" si="119"/>
        <v>0.55277777777777792</v>
      </c>
      <c r="AC46" s="77">
        <f t="shared" si="119"/>
        <v>0.56111111111111123</v>
      </c>
      <c r="AD46" s="77">
        <f t="shared" si="120"/>
        <v>0.57777777777777795</v>
      </c>
      <c r="AE46" s="77">
        <f t="shared" si="120"/>
        <v>0.59444444444444466</v>
      </c>
      <c r="AF46" s="77">
        <f t="shared" si="121"/>
        <v>0.60277777777777797</v>
      </c>
      <c r="AG46" s="77">
        <f t="shared" si="121"/>
        <v>0.61111111111111127</v>
      </c>
      <c r="AH46" s="77">
        <f t="shared" si="122"/>
        <v>0.62777777777777799</v>
      </c>
      <c r="AI46" s="77">
        <f t="shared" si="122"/>
        <v>0.64444444444444471</v>
      </c>
      <c r="AJ46" s="77">
        <f t="shared" si="123"/>
        <v>0.65277777777777801</v>
      </c>
      <c r="AK46" s="76">
        <f t="shared" si="123"/>
        <v>0.66111111111111132</v>
      </c>
      <c r="AL46" s="76">
        <f t="shared" si="135"/>
        <v>0.67777777777777803</v>
      </c>
      <c r="AM46" s="76">
        <f t="shared" si="135"/>
        <v>0.69444444444444475</v>
      </c>
      <c r="AN46" s="77">
        <f t="shared" si="136"/>
        <v>0.70277777777777806</v>
      </c>
      <c r="AO46" s="77">
        <f t="shared" si="136"/>
        <v>0.71111111111111136</v>
      </c>
      <c r="AP46" s="77">
        <f t="shared" si="137"/>
        <v>0.72777777777777808</v>
      </c>
      <c r="AQ46" s="77">
        <f t="shared" si="137"/>
        <v>0.7444444444444448</v>
      </c>
      <c r="AR46" s="77">
        <f t="shared" si="124"/>
        <v>0.7527777777777781</v>
      </c>
      <c r="AS46" s="77">
        <f t="shared" si="124"/>
        <v>0.7611111111111114</v>
      </c>
      <c r="AT46" s="77">
        <f t="shared" si="125"/>
        <v>0.77777777777777812</v>
      </c>
      <c r="AU46" s="77">
        <f t="shared" si="125"/>
        <v>0.79444444444444484</v>
      </c>
      <c r="AV46" s="77">
        <f t="shared" si="126"/>
        <v>0.80277777777777815</v>
      </c>
      <c r="AW46" s="77">
        <f t="shared" si="126"/>
        <v>0.81111111111111145</v>
      </c>
      <c r="AX46" s="77">
        <f t="shared" ref="AX46:AY50" si="141">AW46+24/1440</f>
        <v>0.82777777777777817</v>
      </c>
      <c r="AY46" s="77">
        <f t="shared" si="141"/>
        <v>0.84444444444444489</v>
      </c>
      <c r="AZ46" s="77">
        <f t="shared" ref="AZ46:BA46" si="142">AY46+12/1440</f>
        <v>0.85277777777777819</v>
      </c>
      <c r="BA46" s="77">
        <f t="shared" si="142"/>
        <v>0.86111111111111149</v>
      </c>
      <c r="BB46" s="77"/>
      <c r="BC46" s="77"/>
      <c r="BD46" s="77"/>
      <c r="BE46" s="77"/>
      <c r="BF46" s="77"/>
      <c r="BG46" s="111">
        <v>22</v>
      </c>
      <c r="BH46" s="77">
        <f>(U46-E46)+(AK46-W46)+(BA46-AM46)</f>
        <v>0.53333333333333366</v>
      </c>
      <c r="BI46" s="14">
        <f t="shared" si="138"/>
        <v>12.8</v>
      </c>
      <c r="BJ46" s="88">
        <f t="shared" si="139"/>
        <v>13.180000000000001</v>
      </c>
    </row>
    <row r="47" spans="1:62" s="82" customFormat="1" ht="15.75">
      <c r="A47" s="86">
        <v>4</v>
      </c>
      <c r="B47" s="87">
        <v>8</v>
      </c>
      <c r="C47" s="75"/>
      <c r="D47" s="77"/>
      <c r="E47" s="75">
        <f t="shared" si="140"/>
        <v>0.26666666666666661</v>
      </c>
      <c r="F47" s="77">
        <f t="shared" si="131"/>
        <v>0.28333333333333327</v>
      </c>
      <c r="G47" s="77">
        <f t="shared" si="131"/>
        <v>0.29999999999999993</v>
      </c>
      <c r="H47" s="77">
        <f t="shared" si="132"/>
        <v>0.30833333333333329</v>
      </c>
      <c r="I47" s="77">
        <f t="shared" si="132"/>
        <v>0.31666666666666665</v>
      </c>
      <c r="J47" s="77">
        <f t="shared" si="133"/>
        <v>0.33333333333333331</v>
      </c>
      <c r="K47" s="77">
        <f t="shared" si="133"/>
        <v>0.35</v>
      </c>
      <c r="L47" s="77">
        <f t="shared" si="134"/>
        <v>0.35833333333333334</v>
      </c>
      <c r="M47" s="76">
        <f t="shared" si="134"/>
        <v>0.3666666666666667</v>
      </c>
      <c r="N47" s="76">
        <f t="shared" si="112"/>
        <v>0.38333333333333336</v>
      </c>
      <c r="O47" s="76">
        <f t="shared" si="112"/>
        <v>0.4</v>
      </c>
      <c r="P47" s="77">
        <f t="shared" si="113"/>
        <v>0.40833333333333338</v>
      </c>
      <c r="Q47" s="77">
        <f t="shared" si="113"/>
        <v>0.41666666666666674</v>
      </c>
      <c r="R47" s="77">
        <f t="shared" si="114"/>
        <v>0.4333333333333334</v>
      </c>
      <c r="S47" s="77">
        <f t="shared" si="114"/>
        <v>0.45000000000000007</v>
      </c>
      <c r="T47" s="77">
        <f t="shared" si="115"/>
        <v>0.45833333333333343</v>
      </c>
      <c r="U47" s="77">
        <f t="shared" si="115"/>
        <v>0.46666666666666679</v>
      </c>
      <c r="V47" s="77">
        <f t="shared" si="116"/>
        <v>0.48333333333333345</v>
      </c>
      <c r="W47" s="77">
        <f t="shared" si="116"/>
        <v>0.50000000000000011</v>
      </c>
      <c r="X47" s="77">
        <f t="shared" si="117"/>
        <v>0.50833333333333341</v>
      </c>
      <c r="Y47" s="77">
        <f t="shared" si="117"/>
        <v>0.51666666666666672</v>
      </c>
      <c r="Z47" s="77">
        <f t="shared" si="118"/>
        <v>0.53333333333333344</v>
      </c>
      <c r="AA47" s="77">
        <f t="shared" si="118"/>
        <v>0.55000000000000016</v>
      </c>
      <c r="AB47" s="77">
        <f t="shared" si="119"/>
        <v>0.55833333333333346</v>
      </c>
      <c r="AC47" s="76">
        <f t="shared" si="119"/>
        <v>0.56666666666666676</v>
      </c>
      <c r="AD47" s="76">
        <f t="shared" si="120"/>
        <v>0.58333333333333348</v>
      </c>
      <c r="AE47" s="76">
        <f t="shared" si="120"/>
        <v>0.6000000000000002</v>
      </c>
      <c r="AF47" s="77">
        <f t="shared" si="121"/>
        <v>0.6083333333333335</v>
      </c>
      <c r="AG47" s="77">
        <f t="shared" si="121"/>
        <v>0.61666666666666681</v>
      </c>
      <c r="AH47" s="77">
        <f t="shared" si="122"/>
        <v>0.63333333333333353</v>
      </c>
      <c r="AI47" s="77">
        <f t="shared" si="122"/>
        <v>0.65000000000000024</v>
      </c>
      <c r="AJ47" s="77">
        <f t="shared" si="123"/>
        <v>0.65833333333333355</v>
      </c>
      <c r="AK47" s="77">
        <f t="shared" si="123"/>
        <v>0.66666666666666685</v>
      </c>
      <c r="AL47" s="77">
        <f t="shared" si="135"/>
        <v>0.68333333333333357</v>
      </c>
      <c r="AM47" s="77">
        <f t="shared" si="135"/>
        <v>0.70000000000000029</v>
      </c>
      <c r="AN47" s="77">
        <f t="shared" si="136"/>
        <v>0.70833333333333359</v>
      </c>
      <c r="AO47" s="77">
        <f t="shared" si="136"/>
        <v>0.7166666666666669</v>
      </c>
      <c r="AP47" s="77">
        <f t="shared" si="137"/>
        <v>0.73333333333333361</v>
      </c>
      <c r="AQ47" s="77">
        <f t="shared" si="137"/>
        <v>0.75000000000000033</v>
      </c>
      <c r="AR47" s="77">
        <f t="shared" si="124"/>
        <v>0.75833333333333364</v>
      </c>
      <c r="AS47" s="77">
        <f t="shared" si="124"/>
        <v>0.76666666666666694</v>
      </c>
      <c r="AT47" s="77">
        <f t="shared" si="125"/>
        <v>0.78333333333333366</v>
      </c>
      <c r="AU47" s="77">
        <f t="shared" si="125"/>
        <v>0.80000000000000038</v>
      </c>
      <c r="AV47" s="77">
        <f t="shared" si="126"/>
        <v>0.80833333333333368</v>
      </c>
      <c r="AW47" s="77">
        <f t="shared" si="126"/>
        <v>0.81666666666666698</v>
      </c>
      <c r="AX47" s="77">
        <f t="shared" si="141"/>
        <v>0.8333333333333337</v>
      </c>
      <c r="AY47" s="77"/>
      <c r="AZ47" s="77"/>
      <c r="BA47" s="77"/>
      <c r="BB47" s="77"/>
      <c r="BC47" s="77"/>
      <c r="BD47" s="77"/>
      <c r="BE47" s="77"/>
      <c r="BF47" s="77"/>
      <c r="BG47" s="111">
        <v>20</v>
      </c>
      <c r="BH47" s="77">
        <f>(M47-E47)+(AC47-O47)+(AX47-AE47)</f>
        <v>0.50000000000000033</v>
      </c>
      <c r="BI47" s="14">
        <f t="shared" si="138"/>
        <v>12</v>
      </c>
      <c r="BJ47" s="88">
        <f t="shared" si="139"/>
        <v>12.38</v>
      </c>
    </row>
    <row r="48" spans="1:62" s="82" customFormat="1" ht="15.75">
      <c r="A48" s="261">
        <v>5</v>
      </c>
      <c r="B48" s="87">
        <v>8</v>
      </c>
      <c r="C48" s="75">
        <v>0.25555555555555559</v>
      </c>
      <c r="D48" s="77">
        <f>C48+12/1440</f>
        <v>0.26388888888888895</v>
      </c>
      <c r="E48" s="77">
        <f>D48+12/1440</f>
        <v>0.27222222222222231</v>
      </c>
      <c r="F48" s="77">
        <f t="shared" si="131"/>
        <v>0.28888888888888897</v>
      </c>
      <c r="G48" s="77">
        <f t="shared" si="131"/>
        <v>0.30555555555555564</v>
      </c>
      <c r="H48" s="77">
        <f t="shared" si="132"/>
        <v>0.31388888888888899</v>
      </c>
      <c r="I48" s="77">
        <f t="shared" si="132"/>
        <v>0.32222222222222235</v>
      </c>
      <c r="J48" s="77">
        <f t="shared" si="133"/>
        <v>0.33888888888888902</v>
      </c>
      <c r="K48" s="77">
        <f t="shared" si="133"/>
        <v>0.35555555555555568</v>
      </c>
      <c r="L48" s="77">
        <f t="shared" si="134"/>
        <v>0.36388888888888904</v>
      </c>
      <c r="M48" s="77">
        <f t="shared" si="134"/>
        <v>0.3722222222222224</v>
      </c>
      <c r="N48" s="77">
        <f t="shared" si="112"/>
        <v>0.38888888888888906</v>
      </c>
      <c r="O48" s="77">
        <f t="shared" si="112"/>
        <v>0.40555555555555572</v>
      </c>
      <c r="P48" s="77">
        <f t="shared" si="113"/>
        <v>0.41388888888888908</v>
      </c>
      <c r="Q48" s="76">
        <f t="shared" si="113"/>
        <v>0.42222222222222244</v>
      </c>
      <c r="R48" s="76">
        <f t="shared" si="114"/>
        <v>0.43888888888888911</v>
      </c>
      <c r="S48" s="76">
        <f t="shared" si="114"/>
        <v>0.45555555555555577</v>
      </c>
      <c r="T48" s="77">
        <f t="shared" si="115"/>
        <v>0.46388888888888913</v>
      </c>
      <c r="U48" s="77">
        <f t="shared" si="115"/>
        <v>0.47222222222222249</v>
      </c>
      <c r="V48" s="77">
        <f t="shared" si="116"/>
        <v>0.48888888888888915</v>
      </c>
      <c r="W48" s="77">
        <f t="shared" si="116"/>
        <v>0.50555555555555587</v>
      </c>
      <c r="X48" s="77">
        <f t="shared" si="117"/>
        <v>0.51388888888888917</v>
      </c>
      <c r="Y48" s="77">
        <f t="shared" si="117"/>
        <v>0.52222222222222248</v>
      </c>
      <c r="Z48" s="77">
        <f t="shared" si="118"/>
        <v>0.53888888888888919</v>
      </c>
      <c r="AA48" s="77">
        <f t="shared" si="118"/>
        <v>0.55555555555555591</v>
      </c>
      <c r="AB48" s="77">
        <f t="shared" si="119"/>
        <v>0.56388888888888922</v>
      </c>
      <c r="AC48" s="77">
        <f t="shared" si="119"/>
        <v>0.57222222222222252</v>
      </c>
      <c r="AD48" s="77">
        <f t="shared" si="120"/>
        <v>0.58888888888888924</v>
      </c>
      <c r="AE48" s="77">
        <f t="shared" si="120"/>
        <v>0.60555555555555596</v>
      </c>
      <c r="AF48" s="77">
        <f t="shared" si="121"/>
        <v>0.61388888888888926</v>
      </c>
      <c r="AG48" s="77">
        <f t="shared" si="121"/>
        <v>0.62222222222222257</v>
      </c>
      <c r="AH48" s="77">
        <f t="shared" si="122"/>
        <v>0.63888888888888928</v>
      </c>
      <c r="AI48" s="77">
        <f t="shared" si="122"/>
        <v>0.655555555555556</v>
      </c>
      <c r="AJ48" s="77">
        <f t="shared" si="123"/>
        <v>0.66388888888888931</v>
      </c>
      <c r="AK48" s="76">
        <f t="shared" si="123"/>
        <v>0.67222222222222261</v>
      </c>
      <c r="AL48" s="76">
        <f t="shared" si="135"/>
        <v>0.68888888888888933</v>
      </c>
      <c r="AM48" s="76">
        <f t="shared" si="135"/>
        <v>0.70555555555555605</v>
      </c>
      <c r="AN48" s="77">
        <f t="shared" si="136"/>
        <v>0.71388888888888935</v>
      </c>
      <c r="AO48" s="77">
        <f t="shared" si="136"/>
        <v>0.72222222222222265</v>
      </c>
      <c r="AP48" s="77">
        <f t="shared" si="137"/>
        <v>0.73888888888888937</v>
      </c>
      <c r="AQ48" s="77">
        <f t="shared" si="137"/>
        <v>0.75555555555555609</v>
      </c>
      <c r="AR48" s="77">
        <f t="shared" si="124"/>
        <v>0.76388888888888939</v>
      </c>
      <c r="AS48" s="77">
        <f t="shared" si="124"/>
        <v>0.7722222222222227</v>
      </c>
      <c r="AT48" s="77">
        <f t="shared" si="125"/>
        <v>0.78888888888888942</v>
      </c>
      <c r="AU48" s="77">
        <f t="shared" si="125"/>
        <v>0.80555555555555614</v>
      </c>
      <c r="AV48" s="77">
        <f t="shared" si="126"/>
        <v>0.81388888888888944</v>
      </c>
      <c r="AW48" s="77">
        <f t="shared" si="126"/>
        <v>0.82222222222222274</v>
      </c>
      <c r="AX48" s="77">
        <f t="shared" si="141"/>
        <v>0.83888888888888946</v>
      </c>
      <c r="AY48" s="77">
        <f t="shared" si="141"/>
        <v>0.85555555555555618</v>
      </c>
      <c r="AZ48" s="77">
        <f t="shared" ref="AZ48:BA48" si="143">AY48+12/1440</f>
        <v>0.86388888888888948</v>
      </c>
      <c r="BA48" s="77">
        <f t="shared" si="143"/>
        <v>0.87222222222222279</v>
      </c>
      <c r="BB48" s="77">
        <f t="shared" ref="BB48:BC48" si="144">BA48+24/1440</f>
        <v>0.88888888888888951</v>
      </c>
      <c r="BC48" s="77">
        <f t="shared" si="144"/>
        <v>0.90555555555555622</v>
      </c>
      <c r="BD48" s="77">
        <f t="shared" ref="BD48:BE48" si="145">BC48+12/1440</f>
        <v>0.91388888888888953</v>
      </c>
      <c r="BE48" s="77">
        <f t="shared" si="145"/>
        <v>0.92222222222222283</v>
      </c>
      <c r="BF48" s="77">
        <f t="shared" ref="BF48" si="146">BE48+24/1440</f>
        <v>0.93888888888888955</v>
      </c>
      <c r="BG48" s="111">
        <v>25</v>
      </c>
      <c r="BH48" s="77">
        <f>(Q48-C48)+(AK48-S48)+(BF48-AM48)</f>
        <v>0.61666666666666714</v>
      </c>
      <c r="BI48" s="14">
        <f t="shared" si="138"/>
        <v>14.8</v>
      </c>
      <c r="BJ48" s="88">
        <f t="shared" si="139"/>
        <v>15.180000000000001</v>
      </c>
    </row>
    <row r="49" spans="1:62" s="82" customFormat="1" ht="15.75">
      <c r="A49" s="261" t="s">
        <v>34</v>
      </c>
      <c r="B49" s="87">
        <v>8</v>
      </c>
      <c r="C49" s="75"/>
      <c r="D49" s="77"/>
      <c r="E49" s="77"/>
      <c r="F49" s="77"/>
      <c r="G49" s="77">
        <f>G48+8/1440</f>
        <v>0.31111111111111117</v>
      </c>
      <c r="H49" s="77">
        <f t="shared" si="132"/>
        <v>0.31944444444444453</v>
      </c>
      <c r="I49" s="77">
        <f t="shared" si="132"/>
        <v>0.32777777777777789</v>
      </c>
      <c r="J49" s="77">
        <f t="shared" si="133"/>
        <v>0.34444444444444455</v>
      </c>
      <c r="K49" s="77">
        <f t="shared" si="133"/>
        <v>0.36111111111111122</v>
      </c>
      <c r="L49" s="77">
        <f t="shared" si="134"/>
        <v>0.36944444444444458</v>
      </c>
      <c r="M49" s="77">
        <f t="shared" si="134"/>
        <v>0.37777777777777793</v>
      </c>
      <c r="N49" s="77">
        <f t="shared" si="112"/>
        <v>0.3944444444444446</v>
      </c>
      <c r="O49" s="77">
        <f t="shared" si="112"/>
        <v>0.41111111111111126</v>
      </c>
      <c r="P49" s="77">
        <f t="shared" si="113"/>
        <v>0.41944444444444462</v>
      </c>
      <c r="Q49" s="77">
        <f t="shared" si="113"/>
        <v>0.42777777777777798</v>
      </c>
      <c r="R49" s="77">
        <f t="shared" si="114"/>
        <v>0.44444444444444464</v>
      </c>
      <c r="S49" s="77">
        <f t="shared" si="114"/>
        <v>0.4611111111111113</v>
      </c>
      <c r="T49" s="77">
        <f t="shared" si="115"/>
        <v>0.46944444444444466</v>
      </c>
      <c r="U49" s="76">
        <f t="shared" si="115"/>
        <v>0.47777777777777802</v>
      </c>
      <c r="V49" s="76">
        <f t="shared" si="116"/>
        <v>0.49444444444444469</v>
      </c>
      <c r="W49" s="76">
        <f t="shared" si="116"/>
        <v>0.5111111111111114</v>
      </c>
      <c r="X49" s="77">
        <f t="shared" si="117"/>
        <v>0.51944444444444471</v>
      </c>
      <c r="Y49" s="77">
        <f t="shared" si="117"/>
        <v>0.52777777777777801</v>
      </c>
      <c r="Z49" s="77">
        <f t="shared" si="118"/>
        <v>0.54444444444444473</v>
      </c>
      <c r="AA49" s="77">
        <f t="shared" si="118"/>
        <v>0.56111111111111145</v>
      </c>
      <c r="AB49" s="77">
        <f t="shared" si="119"/>
        <v>0.56944444444444475</v>
      </c>
      <c r="AC49" s="77">
        <f t="shared" si="119"/>
        <v>0.57777777777777806</v>
      </c>
      <c r="AD49" s="77">
        <f t="shared" si="120"/>
        <v>0.59444444444444478</v>
      </c>
      <c r="AE49" s="77">
        <f t="shared" si="120"/>
        <v>0.61111111111111149</v>
      </c>
      <c r="AF49" s="77">
        <f t="shared" si="121"/>
        <v>0.6194444444444448</v>
      </c>
      <c r="AG49" s="77">
        <f t="shared" si="121"/>
        <v>0.6277777777777781</v>
      </c>
      <c r="AH49" s="77">
        <f t="shared" si="122"/>
        <v>0.64444444444444482</v>
      </c>
      <c r="AI49" s="77">
        <f t="shared" si="122"/>
        <v>0.66111111111111154</v>
      </c>
      <c r="AJ49" s="77">
        <f t="shared" si="123"/>
        <v>0.66944444444444484</v>
      </c>
      <c r="AK49" s="76">
        <f t="shared" si="123"/>
        <v>0.67777777777777815</v>
      </c>
      <c r="AL49" s="76">
        <f t="shared" si="135"/>
        <v>0.69444444444444486</v>
      </c>
      <c r="AM49" s="76">
        <f t="shared" si="135"/>
        <v>0.71111111111111158</v>
      </c>
      <c r="AN49" s="77">
        <f t="shared" si="136"/>
        <v>0.71944444444444489</v>
      </c>
      <c r="AO49" s="77">
        <f t="shared" si="136"/>
        <v>0.72777777777777819</v>
      </c>
      <c r="AP49" s="77">
        <f t="shared" si="137"/>
        <v>0.74444444444444491</v>
      </c>
      <c r="AQ49" s="77">
        <f t="shared" si="137"/>
        <v>0.76111111111111163</v>
      </c>
      <c r="AR49" s="77">
        <f t="shared" si="124"/>
        <v>0.76944444444444493</v>
      </c>
      <c r="AS49" s="77">
        <f t="shared" si="124"/>
        <v>0.77777777777777823</v>
      </c>
      <c r="AT49" s="77">
        <f t="shared" si="125"/>
        <v>0.79444444444444495</v>
      </c>
      <c r="AU49" s="77">
        <f t="shared" si="125"/>
        <v>0.81111111111111167</v>
      </c>
      <c r="AV49" s="77">
        <f t="shared" si="126"/>
        <v>0.81944444444444497</v>
      </c>
      <c r="AW49" s="77">
        <f t="shared" si="126"/>
        <v>0.82777777777777828</v>
      </c>
      <c r="AX49" s="77">
        <f t="shared" si="141"/>
        <v>0.844444444444445</v>
      </c>
      <c r="AY49" s="77">
        <f t="shared" si="141"/>
        <v>0.86111111111111172</v>
      </c>
      <c r="AZ49" s="77"/>
      <c r="BA49" s="77"/>
      <c r="BB49" s="77"/>
      <c r="BC49" s="77"/>
      <c r="BD49" s="77"/>
      <c r="BE49" s="77"/>
      <c r="BF49" s="77"/>
      <c r="BG49" s="269">
        <v>20</v>
      </c>
      <c r="BH49" s="77">
        <f>(U49-G49)+(AK49-W49)+(AY49-AM49)</f>
        <v>0.48333333333333373</v>
      </c>
      <c r="BI49" s="14">
        <f t="shared" si="138"/>
        <v>11.6</v>
      </c>
      <c r="BJ49" s="88">
        <f t="shared" si="139"/>
        <v>11.98</v>
      </c>
    </row>
    <row r="50" spans="1:62" s="82" customFormat="1" ht="15.75">
      <c r="A50" s="86">
        <v>7</v>
      </c>
      <c r="B50" s="87">
        <v>8</v>
      </c>
      <c r="C50" s="75">
        <f>C48+16/1440</f>
        <v>0.26666666666666672</v>
      </c>
      <c r="D50" s="77">
        <f t="shared" ref="D50:E52" si="147">C50+12/1440</f>
        <v>0.27500000000000008</v>
      </c>
      <c r="E50" s="77">
        <f t="shared" si="147"/>
        <v>0.28333333333333344</v>
      </c>
      <c r="F50" s="77">
        <f t="shared" ref="F50:G52" si="148">E50+24/1440</f>
        <v>0.3000000000000001</v>
      </c>
      <c r="G50" s="77">
        <f t="shared" si="148"/>
        <v>0.31666666666666676</v>
      </c>
      <c r="H50" s="77">
        <f t="shared" si="132"/>
        <v>0.32500000000000012</v>
      </c>
      <c r="I50" s="77">
        <f t="shared" si="132"/>
        <v>0.33333333333333348</v>
      </c>
      <c r="J50" s="77">
        <f t="shared" si="133"/>
        <v>0.35000000000000014</v>
      </c>
      <c r="K50" s="77">
        <f t="shared" si="133"/>
        <v>0.36666666666666681</v>
      </c>
      <c r="L50" s="77">
        <f t="shared" si="134"/>
        <v>0.37500000000000017</v>
      </c>
      <c r="M50" s="77">
        <f t="shared" si="134"/>
        <v>0.38333333333333353</v>
      </c>
      <c r="N50" s="77">
        <f t="shared" si="112"/>
        <v>0.40000000000000019</v>
      </c>
      <c r="O50" s="77">
        <f t="shared" si="112"/>
        <v>0.41666666666666685</v>
      </c>
      <c r="P50" s="77">
        <f t="shared" si="113"/>
        <v>0.42500000000000021</v>
      </c>
      <c r="Q50" s="76">
        <f t="shared" si="113"/>
        <v>0.43333333333333357</v>
      </c>
      <c r="R50" s="76">
        <f t="shared" si="114"/>
        <v>0.45000000000000023</v>
      </c>
      <c r="S50" s="76">
        <f t="shared" si="114"/>
        <v>0.4666666666666669</v>
      </c>
      <c r="T50" s="77">
        <f t="shared" si="115"/>
        <v>0.47500000000000026</v>
      </c>
      <c r="U50" s="77">
        <f t="shared" si="115"/>
        <v>0.48333333333333361</v>
      </c>
      <c r="V50" s="77">
        <f t="shared" si="116"/>
        <v>0.50000000000000033</v>
      </c>
      <c r="W50" s="77">
        <f t="shared" si="116"/>
        <v>0.51666666666666705</v>
      </c>
      <c r="X50" s="77">
        <f t="shared" si="117"/>
        <v>0.52500000000000036</v>
      </c>
      <c r="Y50" s="77">
        <f t="shared" si="117"/>
        <v>0.53333333333333366</v>
      </c>
      <c r="Z50" s="77">
        <f t="shared" si="118"/>
        <v>0.55000000000000038</v>
      </c>
      <c r="AA50" s="77">
        <f t="shared" si="118"/>
        <v>0.5666666666666671</v>
      </c>
      <c r="AB50" s="77">
        <f t="shared" si="119"/>
        <v>0.5750000000000004</v>
      </c>
      <c r="AC50" s="77">
        <f t="shared" si="119"/>
        <v>0.5833333333333337</v>
      </c>
      <c r="AD50" s="77">
        <f t="shared" si="120"/>
        <v>0.60000000000000042</v>
      </c>
      <c r="AE50" s="77">
        <f t="shared" si="120"/>
        <v>0.61666666666666714</v>
      </c>
      <c r="AF50" s="77">
        <f t="shared" si="121"/>
        <v>0.62500000000000044</v>
      </c>
      <c r="AG50" s="77">
        <f t="shared" si="121"/>
        <v>0.63333333333333375</v>
      </c>
      <c r="AH50" s="77">
        <f t="shared" si="122"/>
        <v>0.65000000000000047</v>
      </c>
      <c r="AI50" s="77">
        <f t="shared" si="122"/>
        <v>0.66666666666666718</v>
      </c>
      <c r="AJ50" s="77">
        <f t="shared" si="123"/>
        <v>0.67500000000000049</v>
      </c>
      <c r="AK50" s="77">
        <f t="shared" si="123"/>
        <v>0.68333333333333379</v>
      </c>
      <c r="AL50" s="77">
        <f t="shared" si="135"/>
        <v>0.70000000000000051</v>
      </c>
      <c r="AM50" s="77">
        <f t="shared" si="135"/>
        <v>0.71666666666666723</v>
      </c>
      <c r="AN50" s="77">
        <f t="shared" si="136"/>
        <v>0.72500000000000053</v>
      </c>
      <c r="AO50" s="76">
        <f t="shared" si="136"/>
        <v>0.73333333333333384</v>
      </c>
      <c r="AP50" s="76">
        <f t="shared" si="137"/>
        <v>0.75000000000000056</v>
      </c>
      <c r="AQ50" s="76">
        <f t="shared" si="137"/>
        <v>0.76666666666666727</v>
      </c>
      <c r="AR50" s="77">
        <f t="shared" si="124"/>
        <v>0.77500000000000058</v>
      </c>
      <c r="AS50" s="77">
        <f t="shared" si="124"/>
        <v>0.78333333333333388</v>
      </c>
      <c r="AT50" s="77">
        <f t="shared" si="125"/>
        <v>0.8000000000000006</v>
      </c>
      <c r="AU50" s="77">
        <f t="shared" si="125"/>
        <v>0.81666666666666732</v>
      </c>
      <c r="AV50" s="77">
        <f t="shared" si="126"/>
        <v>0.82500000000000062</v>
      </c>
      <c r="AW50" s="77">
        <f t="shared" si="126"/>
        <v>0.83333333333333393</v>
      </c>
      <c r="AX50" s="77">
        <f t="shared" si="141"/>
        <v>0.85000000000000064</v>
      </c>
      <c r="AY50" s="77">
        <f t="shared" si="141"/>
        <v>0.86666666666666736</v>
      </c>
      <c r="AZ50" s="77">
        <f t="shared" ref="AZ50:BA50" si="149">AY50+12/1440</f>
        <v>0.87500000000000067</v>
      </c>
      <c r="BA50" s="77">
        <f t="shared" si="149"/>
        <v>0.88333333333333397</v>
      </c>
      <c r="BB50" s="77"/>
      <c r="BC50" s="77"/>
      <c r="BD50" s="77"/>
      <c r="BE50" s="77"/>
      <c r="BF50" s="77"/>
      <c r="BG50" s="111">
        <v>23</v>
      </c>
      <c r="BH50" s="77">
        <f>(Q50-C50)+(AO50-S50)+(BA50-AQ50)</f>
        <v>0.55000000000000049</v>
      </c>
      <c r="BI50" s="14">
        <f t="shared" si="138"/>
        <v>13.2</v>
      </c>
      <c r="BJ50" s="88">
        <f t="shared" si="139"/>
        <v>13.58</v>
      </c>
    </row>
    <row r="51" spans="1:62" s="82" customFormat="1" ht="15.75">
      <c r="A51" s="86">
        <v>8</v>
      </c>
      <c r="B51" s="87">
        <v>8</v>
      </c>
      <c r="C51" s="75">
        <f t="shared" ref="C51:C52" si="150">C50+8/1440</f>
        <v>0.27222222222222225</v>
      </c>
      <c r="D51" s="77">
        <f t="shared" si="147"/>
        <v>0.28055555555555561</v>
      </c>
      <c r="E51" s="77">
        <f t="shared" si="147"/>
        <v>0.28888888888888897</v>
      </c>
      <c r="F51" s="77">
        <f t="shared" si="148"/>
        <v>0.30555555555555564</v>
      </c>
      <c r="G51" s="77">
        <f t="shared" si="148"/>
        <v>0.3222222222222223</v>
      </c>
      <c r="H51" s="77">
        <f t="shared" si="132"/>
        <v>0.33055555555555566</v>
      </c>
      <c r="I51" s="77">
        <f t="shared" si="132"/>
        <v>0.33888888888888902</v>
      </c>
      <c r="J51" s="77">
        <f t="shared" si="133"/>
        <v>0.35555555555555568</v>
      </c>
      <c r="K51" s="77">
        <f t="shared" si="133"/>
        <v>0.37222222222222234</v>
      </c>
      <c r="L51" s="77">
        <f t="shared" si="134"/>
        <v>0.3805555555555557</v>
      </c>
      <c r="M51" s="77">
        <f t="shared" si="134"/>
        <v>0.38888888888888906</v>
      </c>
      <c r="N51" s="77">
        <f t="shared" si="112"/>
        <v>0.40555555555555572</v>
      </c>
      <c r="O51" s="77">
        <f t="shared" si="112"/>
        <v>0.42222222222222239</v>
      </c>
      <c r="P51" s="77">
        <f t="shared" si="113"/>
        <v>0.43055555555555575</v>
      </c>
      <c r="Q51" s="77">
        <f t="shared" si="113"/>
        <v>0.43888888888888911</v>
      </c>
      <c r="R51" s="77">
        <f t="shared" si="114"/>
        <v>0.45555555555555577</v>
      </c>
      <c r="S51" s="77">
        <f t="shared" si="114"/>
        <v>0.47222222222222243</v>
      </c>
      <c r="T51" s="77">
        <f t="shared" si="115"/>
        <v>0.48055555555555579</v>
      </c>
      <c r="U51" s="77">
        <f t="shared" si="115"/>
        <v>0.48888888888888915</v>
      </c>
      <c r="V51" s="77">
        <f t="shared" si="116"/>
        <v>0.50555555555555587</v>
      </c>
      <c r="W51" s="77">
        <f t="shared" si="116"/>
        <v>0.52222222222222259</v>
      </c>
      <c r="X51" s="77">
        <f t="shared" si="117"/>
        <v>0.53055555555555589</v>
      </c>
      <c r="Y51" s="76">
        <f t="shared" si="117"/>
        <v>0.53888888888888919</v>
      </c>
      <c r="Z51" s="76">
        <f t="shared" si="118"/>
        <v>0.55555555555555591</v>
      </c>
      <c r="AA51" s="76">
        <f t="shared" si="118"/>
        <v>0.57222222222222263</v>
      </c>
      <c r="AB51" s="76">
        <f t="shared" si="119"/>
        <v>0.58055555555555594</v>
      </c>
      <c r="AC51" s="76">
        <f t="shared" si="119"/>
        <v>0.58888888888888924</v>
      </c>
      <c r="AD51" s="77">
        <f t="shared" si="120"/>
        <v>0.60555555555555596</v>
      </c>
      <c r="AE51" s="77">
        <f t="shared" si="120"/>
        <v>0.62222222222222268</v>
      </c>
      <c r="AF51" s="77">
        <f t="shared" si="121"/>
        <v>0.63055555555555598</v>
      </c>
      <c r="AG51" s="77">
        <f t="shared" si="121"/>
        <v>0.63888888888888928</v>
      </c>
      <c r="AH51" s="77">
        <f t="shared" si="122"/>
        <v>0.655555555555556</v>
      </c>
      <c r="AI51" s="77">
        <f t="shared" si="122"/>
        <v>0.67222222222222272</v>
      </c>
      <c r="AJ51" s="77">
        <f t="shared" si="123"/>
        <v>0.68055555555555602</v>
      </c>
      <c r="AK51" s="77">
        <f t="shared" si="123"/>
        <v>0.68888888888888933</v>
      </c>
      <c r="AL51" s="77">
        <f t="shared" si="135"/>
        <v>0.70555555555555605</v>
      </c>
      <c r="AM51" s="77">
        <f t="shared" si="135"/>
        <v>0.72222222222222276</v>
      </c>
      <c r="AN51" s="77">
        <f t="shared" si="136"/>
        <v>0.73055555555555607</v>
      </c>
      <c r="AO51" s="77">
        <f t="shared" si="136"/>
        <v>0.73888888888888937</v>
      </c>
      <c r="AP51" s="77">
        <f t="shared" si="137"/>
        <v>0.75555555555555609</v>
      </c>
      <c r="AQ51" s="77">
        <f t="shared" si="137"/>
        <v>0.77222222222222281</v>
      </c>
      <c r="AR51" s="77">
        <f t="shared" si="124"/>
        <v>0.78055555555555611</v>
      </c>
      <c r="AS51" s="77">
        <f t="shared" si="124"/>
        <v>0.78888888888888942</v>
      </c>
      <c r="AT51" s="77">
        <f t="shared" si="125"/>
        <v>0.80555555555555614</v>
      </c>
      <c r="AU51" s="77">
        <f t="shared" si="125"/>
        <v>0.82222222222222285</v>
      </c>
      <c r="AV51" s="77">
        <f t="shared" si="126"/>
        <v>0.83055555555555616</v>
      </c>
      <c r="AW51" s="77">
        <f t="shared" si="126"/>
        <v>0.83888888888888946</v>
      </c>
      <c r="AX51" s="77"/>
      <c r="AY51" s="77"/>
      <c r="AZ51" s="77"/>
      <c r="BA51" s="77"/>
      <c r="BB51" s="77"/>
      <c r="BC51" s="77"/>
      <c r="BD51" s="77"/>
      <c r="BE51" s="77"/>
      <c r="BF51" s="77"/>
      <c r="BG51" s="111">
        <v>21</v>
      </c>
      <c r="BH51" s="77">
        <f>(Y51-C51)+(AW51-AC51)</f>
        <v>0.51666666666666716</v>
      </c>
      <c r="BI51" s="14">
        <f t="shared" si="138"/>
        <v>12.4</v>
      </c>
      <c r="BJ51" s="88">
        <f t="shared" si="139"/>
        <v>12.780000000000001</v>
      </c>
    </row>
    <row r="52" spans="1:62" s="82" customFormat="1" ht="16.5" thickBot="1">
      <c r="A52" s="89">
        <v>9</v>
      </c>
      <c r="B52" s="90">
        <v>8</v>
      </c>
      <c r="C52" s="78">
        <f t="shared" si="150"/>
        <v>0.27777777777777779</v>
      </c>
      <c r="D52" s="80">
        <f t="shared" si="147"/>
        <v>0.28611111111111115</v>
      </c>
      <c r="E52" s="80">
        <f t="shared" si="147"/>
        <v>0.29444444444444451</v>
      </c>
      <c r="F52" s="80">
        <f t="shared" si="148"/>
        <v>0.31111111111111117</v>
      </c>
      <c r="G52" s="80">
        <f t="shared" si="148"/>
        <v>0.32777777777777783</v>
      </c>
      <c r="H52" s="80">
        <f t="shared" si="132"/>
        <v>0.33611111111111119</v>
      </c>
      <c r="I52" s="80">
        <f t="shared" si="132"/>
        <v>0.34444444444444455</v>
      </c>
      <c r="J52" s="80">
        <f t="shared" si="133"/>
        <v>0.36111111111111122</v>
      </c>
      <c r="K52" s="80">
        <f t="shared" si="133"/>
        <v>0.37777777777777788</v>
      </c>
      <c r="L52" s="80">
        <f t="shared" si="134"/>
        <v>0.38611111111111124</v>
      </c>
      <c r="M52" s="79">
        <f t="shared" si="134"/>
        <v>0.3944444444444446</v>
      </c>
      <c r="N52" s="79">
        <f t="shared" si="112"/>
        <v>0.41111111111111126</v>
      </c>
      <c r="O52" s="79">
        <f t="shared" si="112"/>
        <v>0.42777777777777792</v>
      </c>
      <c r="P52" s="79">
        <f t="shared" si="113"/>
        <v>0.43611111111111128</v>
      </c>
      <c r="Q52" s="80">
        <f t="shared" si="113"/>
        <v>0.44444444444444464</v>
      </c>
      <c r="R52" s="80">
        <f t="shared" si="114"/>
        <v>0.4611111111111113</v>
      </c>
      <c r="S52" s="80">
        <f t="shared" si="114"/>
        <v>0.47777777777777797</v>
      </c>
      <c r="T52" s="80">
        <f t="shared" si="115"/>
        <v>0.48611111111111133</v>
      </c>
      <c r="U52" s="80">
        <f t="shared" si="115"/>
        <v>0.49444444444444469</v>
      </c>
      <c r="V52" s="80">
        <f t="shared" si="116"/>
        <v>0.5111111111111114</v>
      </c>
      <c r="W52" s="80">
        <f t="shared" si="116"/>
        <v>0.52777777777777812</v>
      </c>
      <c r="X52" s="80">
        <f t="shared" si="117"/>
        <v>0.53611111111111143</v>
      </c>
      <c r="Y52" s="80">
        <f t="shared" si="117"/>
        <v>0.54444444444444473</v>
      </c>
      <c r="Z52" s="80">
        <f t="shared" si="118"/>
        <v>0.56111111111111145</v>
      </c>
      <c r="AA52" s="80">
        <f t="shared" si="118"/>
        <v>0.57777777777777817</v>
      </c>
      <c r="AB52" s="80">
        <f t="shared" si="119"/>
        <v>0.58611111111111147</v>
      </c>
      <c r="AC52" s="80">
        <f t="shared" si="119"/>
        <v>0.59444444444444478</v>
      </c>
      <c r="AD52" s="80">
        <f t="shared" si="120"/>
        <v>0.61111111111111149</v>
      </c>
      <c r="AE52" s="80">
        <f t="shared" si="120"/>
        <v>0.62777777777777821</v>
      </c>
      <c r="AF52" s="80">
        <f t="shared" si="121"/>
        <v>0.63611111111111152</v>
      </c>
      <c r="AG52" s="80">
        <f t="shared" si="121"/>
        <v>0.64444444444444482</v>
      </c>
      <c r="AH52" s="80">
        <f t="shared" si="122"/>
        <v>0.66111111111111154</v>
      </c>
      <c r="AI52" s="80">
        <f t="shared" si="122"/>
        <v>0.67777777777777826</v>
      </c>
      <c r="AJ52" s="80">
        <f t="shared" si="123"/>
        <v>0.68611111111111156</v>
      </c>
      <c r="AK52" s="79">
        <f t="shared" si="123"/>
        <v>0.69444444444444486</v>
      </c>
      <c r="AL52" s="79">
        <f t="shared" si="135"/>
        <v>0.71111111111111158</v>
      </c>
      <c r="AM52" s="79">
        <f t="shared" si="135"/>
        <v>0.7277777777777783</v>
      </c>
      <c r="AN52" s="80">
        <f t="shared" si="136"/>
        <v>0.7361111111111116</v>
      </c>
      <c r="AO52" s="80">
        <f t="shared" si="136"/>
        <v>0.74444444444444491</v>
      </c>
      <c r="AP52" s="80">
        <f t="shared" si="137"/>
        <v>0.76111111111111163</v>
      </c>
      <c r="AQ52" s="80">
        <f t="shared" si="137"/>
        <v>0.77777777777777835</v>
      </c>
      <c r="AR52" s="80">
        <f t="shared" si="124"/>
        <v>0.78611111111111165</v>
      </c>
      <c r="AS52" s="80">
        <f t="shared" si="124"/>
        <v>0.79444444444444495</v>
      </c>
      <c r="AT52" s="80">
        <f t="shared" si="125"/>
        <v>0.81111111111111167</v>
      </c>
      <c r="AU52" s="80">
        <f t="shared" si="125"/>
        <v>0.82777777777777839</v>
      </c>
      <c r="AV52" s="80">
        <f t="shared" si="126"/>
        <v>0.83611111111111169</v>
      </c>
      <c r="AW52" s="80">
        <f t="shared" si="126"/>
        <v>0.844444444444445</v>
      </c>
      <c r="AX52" s="80">
        <f t="shared" ref="AX52:AY52" si="151">AW52+24/1440</f>
        <v>0.86111111111111172</v>
      </c>
      <c r="AY52" s="80">
        <f t="shared" si="151"/>
        <v>0.87777777777777843</v>
      </c>
      <c r="AZ52" s="270">
        <f t="shared" ref="AZ52:BA52" si="152">AY52+12/1440</f>
        <v>0.88611111111111174</v>
      </c>
      <c r="BA52" s="270">
        <f t="shared" si="152"/>
        <v>0.89444444444444504</v>
      </c>
      <c r="BB52" s="270">
        <f t="shared" ref="BB52" si="153">BA52+24/1440</f>
        <v>0.91111111111111176</v>
      </c>
      <c r="BC52" s="80"/>
      <c r="BD52" s="80"/>
      <c r="BE52" s="80"/>
      <c r="BF52" s="80"/>
      <c r="BG52" s="118">
        <v>22</v>
      </c>
      <c r="BH52" s="80">
        <f>(M52-C52)+(AK52-O52)+(BB52-AM52)</f>
        <v>0.56666666666666721</v>
      </c>
      <c r="BI52" s="34">
        <f t="shared" si="138"/>
        <v>13.6</v>
      </c>
      <c r="BJ52" s="95">
        <f t="shared" si="139"/>
        <v>13.98</v>
      </c>
    </row>
    <row r="53" spans="1:62" s="82" customFormat="1" ht="15.75">
      <c r="BG53" s="129">
        <f>SUM(BG44:BG52)</f>
        <v>197</v>
      </c>
      <c r="BH53" s="131"/>
      <c r="BI53" s="130">
        <f>SUM(BI44:BI52)</f>
        <v>116</v>
      </c>
      <c r="BJ53" s="132">
        <f t="shared" si="139"/>
        <v>116.38</v>
      </c>
    </row>
    <row r="54" spans="1:62" s="82" customFormat="1" ht="15.75">
      <c r="A54" s="82" t="s">
        <v>47</v>
      </c>
      <c r="B54" s="91"/>
    </row>
    <row r="55" spans="1:62" s="82" customFormat="1" ht="15.75">
      <c r="A55" s="82" t="s">
        <v>90</v>
      </c>
      <c r="B55" s="98">
        <v>0.47916666666666669</v>
      </c>
      <c r="D55" s="82" t="s">
        <v>89</v>
      </c>
    </row>
    <row r="56" spans="1:62" s="82" customFormat="1" ht="15.75">
      <c r="A56" s="61" t="s">
        <v>91</v>
      </c>
      <c r="B56" s="28" t="s">
        <v>10</v>
      </c>
      <c r="D56" s="81" t="s">
        <v>92</v>
      </c>
    </row>
    <row r="57" spans="1:62" s="82" customFormat="1" ht="15.75">
      <c r="B57" s="28" t="s">
        <v>32</v>
      </c>
      <c r="D57" s="82" t="s">
        <v>100</v>
      </c>
    </row>
    <row r="58" spans="1:62" s="82" customFormat="1" ht="15.75">
      <c r="B58" s="28" t="s">
        <v>33</v>
      </c>
      <c r="D58" s="82" t="s">
        <v>101</v>
      </c>
    </row>
    <row r="59" spans="1:62" s="82" customFormat="1" ht="15.75">
      <c r="A59" s="82" t="s">
        <v>95</v>
      </c>
      <c r="B59" s="262" t="s">
        <v>34</v>
      </c>
      <c r="D59" s="82" t="s">
        <v>96</v>
      </c>
    </row>
    <row r="60" spans="1:62" s="82" customFormat="1" ht="15.75">
      <c r="B60" s="99">
        <v>3</v>
      </c>
      <c r="D60" s="82" t="s">
        <v>138</v>
      </c>
    </row>
    <row r="61" spans="1:62" s="82" customFormat="1" ht="15.75">
      <c r="A61" s="100">
        <v>4</v>
      </c>
      <c r="B61" s="101">
        <v>0.27083333333333331</v>
      </c>
      <c r="C61" s="100"/>
      <c r="D61" s="82" t="s">
        <v>141</v>
      </c>
    </row>
  </sheetData>
  <mergeCells count="24">
    <mergeCell ref="BJ42:BJ43"/>
    <mergeCell ref="A29:A30"/>
    <mergeCell ref="B29:B30"/>
    <mergeCell ref="C29:BE29"/>
    <mergeCell ref="BG29:BG30"/>
    <mergeCell ref="BH29:BI30"/>
    <mergeCell ref="BJ29:BJ30"/>
    <mergeCell ref="A42:A43"/>
    <mergeCell ref="B42:B43"/>
    <mergeCell ref="C42:BE42"/>
    <mergeCell ref="BG42:BG43"/>
    <mergeCell ref="BH42:BI43"/>
    <mergeCell ref="BJ16:BJ17"/>
    <mergeCell ref="A3:A4"/>
    <mergeCell ref="B3:B4"/>
    <mergeCell ref="C3:BE3"/>
    <mergeCell ref="BG3:BG4"/>
    <mergeCell ref="BH3:BI4"/>
    <mergeCell ref="BJ3:BJ4"/>
    <mergeCell ref="A16:A17"/>
    <mergeCell ref="B16:B17"/>
    <mergeCell ref="C16:BE16"/>
    <mergeCell ref="BG16:BG17"/>
    <mergeCell ref="BH16:BI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Y39"/>
  <sheetViews>
    <sheetView topLeftCell="A7" zoomScale="80" zoomScaleNormal="80" workbookViewId="0">
      <selection activeCell="AH10" sqref="AH10"/>
    </sheetView>
  </sheetViews>
  <sheetFormatPr defaultRowHeight="15"/>
  <cols>
    <col min="1" max="1" width="9.7109375" customWidth="1"/>
    <col min="2" max="2" width="9.140625" customWidth="1"/>
    <col min="3" max="43" width="6.7109375" customWidth="1"/>
  </cols>
  <sheetData>
    <row r="1" spans="1:47" s="82" customFormat="1" ht="15.75">
      <c r="N1" s="74" t="s">
        <v>35</v>
      </c>
      <c r="Q1" s="83"/>
      <c r="R1" s="83"/>
      <c r="S1" s="83"/>
      <c r="T1" s="83"/>
      <c r="U1" s="83"/>
      <c r="V1" s="64" t="s">
        <v>113</v>
      </c>
      <c r="W1" s="64"/>
      <c r="X1" s="64"/>
      <c r="Y1" s="64"/>
      <c r="Z1" s="102"/>
      <c r="AA1" s="102"/>
      <c r="AB1" s="74"/>
      <c r="AC1" s="74" t="s">
        <v>1</v>
      </c>
      <c r="AE1" s="83"/>
      <c r="AF1" s="178" t="s">
        <v>142</v>
      </c>
      <c r="AG1" s="177"/>
      <c r="AH1" s="223" t="s">
        <v>156</v>
      </c>
      <c r="AI1" s="177"/>
      <c r="AJ1" s="177"/>
      <c r="AK1" s="177"/>
      <c r="AL1" s="177"/>
      <c r="AM1" s="177"/>
      <c r="AN1" s="177"/>
    </row>
    <row r="2" spans="1:47" s="82" customFormat="1" ht="16.5" thickBot="1">
      <c r="X2" s="82" t="s">
        <v>36</v>
      </c>
      <c r="AE2" s="82" t="s">
        <v>37</v>
      </c>
    </row>
    <row r="3" spans="1:47" s="110" customFormat="1" ht="15" customHeight="1">
      <c r="A3" s="288" t="s">
        <v>5</v>
      </c>
      <c r="B3" s="290" t="s">
        <v>6</v>
      </c>
      <c r="C3" s="292" t="s">
        <v>25</v>
      </c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294" t="s">
        <v>7</v>
      </c>
      <c r="AS3" s="296" t="s">
        <v>8</v>
      </c>
      <c r="AT3" s="297"/>
      <c r="AU3" s="286" t="s">
        <v>9</v>
      </c>
    </row>
    <row r="4" spans="1:47" s="110" customFormat="1" ht="15.75">
      <c r="A4" s="289"/>
      <c r="B4" s="291"/>
      <c r="C4" s="6" t="s">
        <v>10</v>
      </c>
      <c r="D4" s="25" t="s">
        <v>38</v>
      </c>
      <c r="E4" s="6" t="s">
        <v>10</v>
      </c>
      <c r="F4" s="36" t="s">
        <v>39</v>
      </c>
      <c r="G4" s="6" t="s">
        <v>10</v>
      </c>
      <c r="H4" s="25" t="s">
        <v>38</v>
      </c>
      <c r="I4" s="6" t="s">
        <v>10</v>
      </c>
      <c r="J4" s="36" t="s">
        <v>39</v>
      </c>
      <c r="K4" s="6" t="s">
        <v>10</v>
      </c>
      <c r="L4" s="25" t="s">
        <v>38</v>
      </c>
      <c r="M4" s="6" t="s">
        <v>10</v>
      </c>
      <c r="N4" s="36" t="s">
        <v>39</v>
      </c>
      <c r="O4" s="6" t="s">
        <v>10</v>
      </c>
      <c r="P4" s="25" t="s">
        <v>38</v>
      </c>
      <c r="Q4" s="6" t="s">
        <v>10</v>
      </c>
      <c r="R4" s="36" t="s">
        <v>39</v>
      </c>
      <c r="S4" s="6" t="s">
        <v>10</v>
      </c>
      <c r="T4" s="25" t="s">
        <v>38</v>
      </c>
      <c r="U4" s="6" t="s">
        <v>10</v>
      </c>
      <c r="V4" s="36" t="s">
        <v>39</v>
      </c>
      <c r="W4" s="6" t="s">
        <v>10</v>
      </c>
      <c r="X4" s="25" t="s">
        <v>38</v>
      </c>
      <c r="Y4" s="6" t="s">
        <v>10</v>
      </c>
      <c r="Z4" s="36" t="s">
        <v>39</v>
      </c>
      <c r="AA4" s="6" t="s">
        <v>10</v>
      </c>
      <c r="AB4" s="25" t="s">
        <v>38</v>
      </c>
      <c r="AC4" s="6" t="s">
        <v>10</v>
      </c>
      <c r="AD4" s="36" t="s">
        <v>39</v>
      </c>
      <c r="AE4" s="6" t="s">
        <v>10</v>
      </c>
      <c r="AF4" s="25" t="s">
        <v>38</v>
      </c>
      <c r="AG4" s="6" t="s">
        <v>10</v>
      </c>
      <c r="AH4" s="36" t="s">
        <v>39</v>
      </c>
      <c r="AI4" s="6" t="s">
        <v>10</v>
      </c>
      <c r="AJ4" s="25" t="s">
        <v>38</v>
      </c>
      <c r="AK4" s="6" t="s">
        <v>10</v>
      </c>
      <c r="AL4" s="36" t="s">
        <v>39</v>
      </c>
      <c r="AM4" s="6" t="s">
        <v>10</v>
      </c>
      <c r="AN4" s="25" t="s">
        <v>38</v>
      </c>
      <c r="AO4" s="6" t="s">
        <v>10</v>
      </c>
      <c r="AP4" s="36" t="s">
        <v>39</v>
      </c>
      <c r="AQ4" s="6" t="s">
        <v>10</v>
      </c>
      <c r="AR4" s="295"/>
      <c r="AS4" s="303"/>
      <c r="AT4" s="304"/>
      <c r="AU4" s="287"/>
    </row>
    <row r="5" spans="1:47" s="110" customFormat="1" ht="15.75">
      <c r="A5" s="114" t="s">
        <v>13</v>
      </c>
      <c r="B5" s="111">
        <v>31</v>
      </c>
      <c r="C5" s="111"/>
      <c r="D5" s="77"/>
      <c r="E5" s="77"/>
      <c r="F5" s="103">
        <v>0.26874999999999999</v>
      </c>
      <c r="G5" s="103">
        <f>F5+35/1440</f>
        <v>0.29305555555555557</v>
      </c>
      <c r="H5" s="103">
        <f>G5+12/1440</f>
        <v>0.30138888888888893</v>
      </c>
      <c r="I5" s="103">
        <f>H5+12/1440</f>
        <v>0.30972222222222229</v>
      </c>
      <c r="J5" s="103">
        <f>I5+34/1440</f>
        <v>0.33333333333333337</v>
      </c>
      <c r="K5" s="103">
        <f t="shared" ref="K5:W7" si="0">J5+35/1440</f>
        <v>0.35763888888888895</v>
      </c>
      <c r="L5" s="103">
        <f t="shared" ref="L5:M7" si="1">K5+12/1440</f>
        <v>0.36597222222222231</v>
      </c>
      <c r="M5" s="104">
        <f t="shared" si="1"/>
        <v>0.37430555555555567</v>
      </c>
      <c r="N5" s="104">
        <f t="shared" ref="N5:Z7" si="2">M5+34/1440</f>
        <v>0.39791666666666681</v>
      </c>
      <c r="O5" s="104">
        <f t="shared" ref="O5" si="3">N5+35/1440</f>
        <v>0.42222222222222239</v>
      </c>
      <c r="P5" s="103">
        <f t="shared" ref="P5:Q7" si="4">O5+12/1440</f>
        <v>0.43055555555555575</v>
      </c>
      <c r="Q5" s="103">
        <f t="shared" si="4"/>
        <v>0.43888888888888911</v>
      </c>
      <c r="R5" s="103">
        <f t="shared" ref="R5" si="5">Q5+34/1440</f>
        <v>0.46250000000000024</v>
      </c>
      <c r="S5" s="103">
        <f t="shared" ref="S5" si="6">R5+35/1440</f>
        <v>0.48680555555555582</v>
      </c>
      <c r="T5" s="103">
        <f t="shared" ref="T5:U7" si="7">S5+12/1440</f>
        <v>0.49513888888888918</v>
      </c>
      <c r="U5" s="103">
        <f t="shared" si="7"/>
        <v>0.50347222222222254</v>
      </c>
      <c r="V5" s="103">
        <f t="shared" ref="V5" si="8">U5+34/1440</f>
        <v>0.52708333333333368</v>
      </c>
      <c r="W5" s="103">
        <f t="shared" ref="W5" si="9">V5+35/1440</f>
        <v>0.55138888888888926</v>
      </c>
      <c r="X5" s="103">
        <f t="shared" ref="X5:Y7" si="10">W5+12/1440</f>
        <v>0.55972222222222257</v>
      </c>
      <c r="Y5" s="103">
        <f t="shared" si="10"/>
        <v>0.56805555555555587</v>
      </c>
      <c r="Z5" s="103">
        <f t="shared" ref="Z5" si="11">Y5+34/1440</f>
        <v>0.59166666666666701</v>
      </c>
      <c r="AA5" s="103">
        <f t="shared" ref="AA5:AI7" si="12">Z5+35/1440</f>
        <v>0.61597222222222259</v>
      </c>
      <c r="AB5" s="103">
        <f t="shared" ref="AB5:AC7" si="13">AA5+12/1440</f>
        <v>0.62430555555555589</v>
      </c>
      <c r="AC5" s="103">
        <f t="shared" si="13"/>
        <v>0.63263888888888919</v>
      </c>
      <c r="AD5" s="103">
        <f t="shared" ref="AD5:AH7" si="14">AC5+34/1440</f>
        <v>0.65625000000000033</v>
      </c>
      <c r="AE5" s="103">
        <f t="shared" ref="AE5" si="15">AD5+35/1440</f>
        <v>0.68055555555555591</v>
      </c>
      <c r="AF5" s="103">
        <f t="shared" ref="AF5:AG7" si="16">AE5+12/1440</f>
        <v>0.68888888888888922</v>
      </c>
      <c r="AG5" s="104">
        <f t="shared" si="16"/>
        <v>0.69722222222222252</v>
      </c>
      <c r="AH5" s="104">
        <f t="shared" ref="AH5" si="17">AG5+34/1440</f>
        <v>0.72083333333333366</v>
      </c>
      <c r="AI5" s="104">
        <f t="shared" ref="AI5" si="18">AH5+35/1440</f>
        <v>0.74513888888888924</v>
      </c>
      <c r="AJ5" s="103">
        <f t="shared" ref="AJ5:AK6" si="19">AI5+12/1440</f>
        <v>0.75347222222222254</v>
      </c>
      <c r="AK5" s="103">
        <f t="shared" si="19"/>
        <v>0.76180555555555585</v>
      </c>
      <c r="AL5" s="103">
        <f t="shared" ref="AL5" si="20">AK5+34/1440</f>
        <v>0.78541666666666698</v>
      </c>
      <c r="AM5" s="103">
        <f t="shared" ref="AM5:AQ5" si="21">AL5+35/1440</f>
        <v>0.80972222222222257</v>
      </c>
      <c r="AN5" s="103">
        <f t="shared" ref="AN5:AO5" si="22">AM5+12/1440</f>
        <v>0.81805555555555587</v>
      </c>
      <c r="AO5" s="103">
        <f t="shared" si="22"/>
        <v>0.82638888888888917</v>
      </c>
      <c r="AP5" s="103">
        <f t="shared" ref="AP5" si="23">AO5+34/1440</f>
        <v>0.85000000000000031</v>
      </c>
      <c r="AQ5" s="103">
        <f t="shared" si="21"/>
        <v>0.87430555555555589</v>
      </c>
      <c r="AR5" s="105">
        <v>16.5</v>
      </c>
      <c r="AS5" s="106">
        <f>(M5-F5)+(AG5-O5)+(AQ5-AI5)</f>
        <v>0.50972222222222241</v>
      </c>
      <c r="AT5" s="14">
        <f>HOUR(AS5)+MINUTE(AS5)/60</f>
        <v>12.233333333333333</v>
      </c>
      <c r="AU5" s="134">
        <f>AT5+0.38</f>
        <v>12.613333333333333</v>
      </c>
    </row>
    <row r="6" spans="1:47" s="110" customFormat="1" ht="15.75">
      <c r="A6" s="114" t="s">
        <v>14</v>
      </c>
      <c r="B6" s="112">
        <v>31</v>
      </c>
      <c r="C6" s="111"/>
      <c r="D6" s="77"/>
      <c r="E6" s="77"/>
      <c r="F6" s="103">
        <f>F5+31/1440</f>
        <v>0.29027777777777775</v>
      </c>
      <c r="G6" s="103">
        <f t="shared" ref="G6:G7" si="24">F6+35/1440</f>
        <v>0.31458333333333333</v>
      </c>
      <c r="H6" s="103">
        <f t="shared" ref="H6:I7" si="25">G6+12/1440</f>
        <v>0.32291666666666669</v>
      </c>
      <c r="I6" s="103">
        <f t="shared" si="25"/>
        <v>0.33125000000000004</v>
      </c>
      <c r="J6" s="103">
        <f t="shared" ref="J6:J7" si="26">I6+34/1440</f>
        <v>0.35486111111111118</v>
      </c>
      <c r="K6" s="103">
        <f t="shared" si="0"/>
        <v>0.37916666666666676</v>
      </c>
      <c r="L6" s="103">
        <f t="shared" si="1"/>
        <v>0.38750000000000012</v>
      </c>
      <c r="M6" s="103">
        <f t="shared" si="1"/>
        <v>0.39583333333333348</v>
      </c>
      <c r="N6" s="103">
        <f t="shared" si="2"/>
        <v>0.41944444444444462</v>
      </c>
      <c r="O6" s="103">
        <f t="shared" si="0"/>
        <v>0.4437500000000002</v>
      </c>
      <c r="P6" s="103">
        <f t="shared" si="4"/>
        <v>0.45208333333333356</v>
      </c>
      <c r="Q6" s="104">
        <f t="shared" si="4"/>
        <v>0.46041666666666692</v>
      </c>
      <c r="R6" s="104">
        <f t="shared" si="2"/>
        <v>0.48402777777777806</v>
      </c>
      <c r="S6" s="104">
        <f t="shared" si="0"/>
        <v>0.50833333333333364</v>
      </c>
      <c r="T6" s="103">
        <f t="shared" si="7"/>
        <v>0.51666666666666694</v>
      </c>
      <c r="U6" s="103">
        <f t="shared" si="7"/>
        <v>0.52500000000000024</v>
      </c>
      <c r="V6" s="103">
        <f t="shared" si="2"/>
        <v>0.54861111111111138</v>
      </c>
      <c r="W6" s="103">
        <f t="shared" si="0"/>
        <v>0.57291666666666696</v>
      </c>
      <c r="X6" s="103">
        <f t="shared" si="10"/>
        <v>0.58125000000000027</v>
      </c>
      <c r="Y6" s="103">
        <f t="shared" si="10"/>
        <v>0.58958333333333357</v>
      </c>
      <c r="Z6" s="103">
        <f t="shared" si="2"/>
        <v>0.61319444444444471</v>
      </c>
      <c r="AA6" s="103">
        <f t="shared" si="12"/>
        <v>0.63750000000000029</v>
      </c>
      <c r="AB6" s="103">
        <f t="shared" si="13"/>
        <v>0.64583333333333359</v>
      </c>
      <c r="AC6" s="104">
        <f t="shared" si="13"/>
        <v>0.6541666666666669</v>
      </c>
      <c r="AD6" s="104">
        <f t="shared" si="14"/>
        <v>0.67777777777777803</v>
      </c>
      <c r="AE6" s="104">
        <f>AD6+36/1440</f>
        <v>0.70277777777777806</v>
      </c>
      <c r="AF6" s="103">
        <f t="shared" si="16"/>
        <v>0.71111111111111136</v>
      </c>
      <c r="AG6" s="103">
        <f t="shared" si="16"/>
        <v>0.71944444444444466</v>
      </c>
      <c r="AH6" s="103">
        <f t="shared" si="14"/>
        <v>0.7430555555555558</v>
      </c>
      <c r="AI6" s="103">
        <f t="shared" si="12"/>
        <v>0.76736111111111138</v>
      </c>
      <c r="AJ6" s="103">
        <f t="shared" si="19"/>
        <v>0.77569444444444469</v>
      </c>
      <c r="AK6" s="103">
        <f t="shared" si="19"/>
        <v>0.78402777777777799</v>
      </c>
      <c r="AL6" s="103"/>
      <c r="AM6" s="103"/>
      <c r="AN6" s="103"/>
      <c r="AO6" s="103"/>
      <c r="AP6" s="103"/>
      <c r="AQ6" s="77"/>
      <c r="AR6" s="111">
        <v>13.5</v>
      </c>
      <c r="AS6" s="106">
        <f>(Q6-F6)+(AC6-S6)+(AK6-AE6)</f>
        <v>0.39722222222222237</v>
      </c>
      <c r="AT6" s="14">
        <f>HOUR(AS6)+MINUTE(AS6)/60</f>
        <v>9.5333333333333332</v>
      </c>
      <c r="AU6" s="134">
        <f t="shared" ref="AU6:AU7" si="27">AT6+0.38</f>
        <v>9.913333333333334</v>
      </c>
    </row>
    <row r="7" spans="1:47" s="110" customFormat="1" ht="15.75">
      <c r="A7" s="114" t="s">
        <v>15</v>
      </c>
      <c r="B7" s="111">
        <v>31</v>
      </c>
      <c r="C7" s="113"/>
      <c r="D7" s="77">
        <v>0.27291666666666664</v>
      </c>
      <c r="E7" s="77">
        <f>D7+12/1440</f>
        <v>0.28125</v>
      </c>
      <c r="F7" s="103">
        <f>E7+34/1440</f>
        <v>0.30486111111111114</v>
      </c>
      <c r="G7" s="103">
        <f t="shared" si="24"/>
        <v>0.32916666666666672</v>
      </c>
      <c r="H7" s="103">
        <f t="shared" si="25"/>
        <v>0.33750000000000008</v>
      </c>
      <c r="I7" s="103">
        <f t="shared" si="25"/>
        <v>0.34583333333333344</v>
      </c>
      <c r="J7" s="103">
        <f t="shared" si="26"/>
        <v>0.36944444444444458</v>
      </c>
      <c r="K7" s="103">
        <f t="shared" si="0"/>
        <v>0.39375000000000016</v>
      </c>
      <c r="L7" s="103">
        <f t="shared" si="1"/>
        <v>0.40208333333333351</v>
      </c>
      <c r="M7" s="104">
        <f t="shared" si="1"/>
        <v>0.41041666666666687</v>
      </c>
      <c r="N7" s="104">
        <f t="shared" si="2"/>
        <v>0.43402777777777801</v>
      </c>
      <c r="O7" s="104">
        <f>N7+45/1440</f>
        <v>0.46527777777777801</v>
      </c>
      <c r="P7" s="103">
        <f t="shared" si="4"/>
        <v>0.47361111111111137</v>
      </c>
      <c r="Q7" s="103">
        <f t="shared" si="4"/>
        <v>0.48194444444444473</v>
      </c>
      <c r="R7" s="103">
        <f t="shared" si="2"/>
        <v>0.50555555555555587</v>
      </c>
      <c r="S7" s="103">
        <f t="shared" si="0"/>
        <v>0.52986111111111145</v>
      </c>
      <c r="T7" s="103">
        <f t="shared" si="7"/>
        <v>0.53819444444444475</v>
      </c>
      <c r="U7" s="103">
        <f t="shared" si="7"/>
        <v>0.54652777777777806</v>
      </c>
      <c r="V7" s="103">
        <f t="shared" si="2"/>
        <v>0.57013888888888919</v>
      </c>
      <c r="W7" s="103">
        <f t="shared" si="0"/>
        <v>0.59444444444444478</v>
      </c>
      <c r="X7" s="103">
        <f t="shared" si="10"/>
        <v>0.60277777777777808</v>
      </c>
      <c r="Y7" s="104">
        <f t="shared" si="10"/>
        <v>0.61111111111111138</v>
      </c>
      <c r="Z7" s="104">
        <f t="shared" si="2"/>
        <v>0.63472222222222252</v>
      </c>
      <c r="AA7" s="104">
        <f t="shared" si="12"/>
        <v>0.6590277777777781</v>
      </c>
      <c r="AB7" s="103">
        <f t="shared" si="13"/>
        <v>0.6673611111111114</v>
      </c>
      <c r="AC7" s="103">
        <f t="shared" si="13"/>
        <v>0.67569444444444471</v>
      </c>
      <c r="AD7" s="103">
        <f t="shared" si="14"/>
        <v>0.69930555555555585</v>
      </c>
      <c r="AE7" s="103">
        <f t="shared" si="12"/>
        <v>0.72361111111111143</v>
      </c>
      <c r="AF7" s="103">
        <f t="shared" si="16"/>
        <v>0.73194444444444473</v>
      </c>
      <c r="AG7" s="103">
        <f t="shared" si="16"/>
        <v>0.74027777777777803</v>
      </c>
      <c r="AH7" s="103"/>
      <c r="AI7" s="103"/>
      <c r="AJ7" s="103"/>
      <c r="AK7" s="103"/>
      <c r="AL7" s="103"/>
      <c r="AM7" s="103"/>
      <c r="AN7" s="103"/>
      <c r="AO7" s="103"/>
      <c r="AP7" s="103"/>
      <c r="AQ7" s="77"/>
      <c r="AR7" s="111">
        <v>13</v>
      </c>
      <c r="AS7" s="106">
        <f>(M7-D7)+(Y7-O7)+(AG7-AA7)</f>
        <v>0.36458333333333354</v>
      </c>
      <c r="AT7" s="14">
        <f t="shared" ref="AT7" si="28">HOUR(AS7)+MINUTE(AS7)/60</f>
        <v>8.75</v>
      </c>
      <c r="AU7" s="134">
        <f t="shared" si="27"/>
        <v>9.1300000000000008</v>
      </c>
    </row>
    <row r="8" spans="1:47" s="110" customFormat="1" ht="15.75">
      <c r="A8" s="114"/>
      <c r="B8" s="111"/>
      <c r="C8" s="129"/>
      <c r="D8" s="133"/>
      <c r="E8" s="133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115"/>
      <c r="AS8" s="115"/>
      <c r="AT8" s="115"/>
      <c r="AU8" s="116"/>
    </row>
    <row r="9" spans="1:47" s="110" customFormat="1" ht="15.75">
      <c r="B9" s="121"/>
      <c r="AR9" s="111">
        <f>SUM(AR5:AR8)</f>
        <v>43</v>
      </c>
      <c r="AS9" s="111"/>
      <c r="AT9" s="135">
        <f>SUM(AT5:AT8)</f>
        <v>30.516666666666666</v>
      </c>
      <c r="AU9" s="135">
        <f>SUM(AU5:AU8)</f>
        <v>31.656666666666666</v>
      </c>
    </row>
    <row r="10" spans="1:47" s="110" customFormat="1" ht="16.5" thickBot="1">
      <c r="N10" s="74" t="s">
        <v>35</v>
      </c>
      <c r="P10" s="82"/>
      <c r="Q10" s="83"/>
      <c r="R10" s="83"/>
      <c r="S10" s="83"/>
      <c r="T10" s="83"/>
      <c r="U10" s="83"/>
      <c r="V10" s="64" t="s">
        <v>113</v>
      </c>
      <c r="W10" s="64"/>
      <c r="X10" s="64"/>
      <c r="Y10" s="64"/>
      <c r="Z10" s="102"/>
      <c r="AA10" s="102"/>
      <c r="AB10" s="74"/>
      <c r="AC10" s="109" t="s">
        <v>21</v>
      </c>
      <c r="AF10" s="178" t="s">
        <v>142</v>
      </c>
      <c r="AG10" s="177"/>
      <c r="AH10" s="223" t="s">
        <v>156</v>
      </c>
      <c r="AI10" s="177"/>
      <c r="AJ10" s="177"/>
      <c r="AK10" s="177"/>
      <c r="AL10" s="177"/>
      <c r="AM10" s="177"/>
      <c r="AN10" s="177"/>
    </row>
    <row r="11" spans="1:47" s="110" customFormat="1" ht="15" customHeight="1">
      <c r="A11" s="288" t="s">
        <v>5</v>
      </c>
      <c r="B11" s="290" t="s">
        <v>6</v>
      </c>
      <c r="C11" s="292" t="s">
        <v>25</v>
      </c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4" t="s">
        <v>7</v>
      </c>
      <c r="AS11" s="296" t="s">
        <v>8</v>
      </c>
      <c r="AT11" s="297"/>
      <c r="AU11" s="286" t="s">
        <v>9</v>
      </c>
    </row>
    <row r="12" spans="1:47" s="110" customFormat="1" ht="15.75">
      <c r="A12" s="289"/>
      <c r="B12" s="291"/>
      <c r="C12" s="6" t="s">
        <v>10</v>
      </c>
      <c r="D12" s="25" t="s">
        <v>38</v>
      </c>
      <c r="E12" s="6" t="s">
        <v>10</v>
      </c>
      <c r="F12" s="36" t="s">
        <v>39</v>
      </c>
      <c r="G12" s="6" t="s">
        <v>10</v>
      </c>
      <c r="H12" s="25" t="s">
        <v>38</v>
      </c>
      <c r="I12" s="6" t="s">
        <v>10</v>
      </c>
      <c r="J12" s="36" t="s">
        <v>39</v>
      </c>
      <c r="K12" s="6" t="s">
        <v>10</v>
      </c>
      <c r="L12" s="25" t="s">
        <v>38</v>
      </c>
      <c r="M12" s="6" t="s">
        <v>10</v>
      </c>
      <c r="N12" s="36" t="s">
        <v>39</v>
      </c>
      <c r="O12" s="6" t="s">
        <v>10</v>
      </c>
      <c r="P12" s="25" t="s">
        <v>38</v>
      </c>
      <c r="Q12" s="6" t="s">
        <v>10</v>
      </c>
      <c r="R12" s="36" t="s">
        <v>39</v>
      </c>
      <c r="S12" s="6" t="s">
        <v>10</v>
      </c>
      <c r="T12" s="25" t="s">
        <v>38</v>
      </c>
      <c r="U12" s="6" t="s">
        <v>10</v>
      </c>
      <c r="V12" s="36" t="s">
        <v>39</v>
      </c>
      <c r="W12" s="6" t="s">
        <v>10</v>
      </c>
      <c r="X12" s="25" t="s">
        <v>38</v>
      </c>
      <c r="Y12" s="6" t="s">
        <v>10</v>
      </c>
      <c r="Z12" s="36" t="s">
        <v>39</v>
      </c>
      <c r="AA12" s="6" t="s">
        <v>10</v>
      </c>
      <c r="AB12" s="25" t="s">
        <v>38</v>
      </c>
      <c r="AC12" s="6" t="s">
        <v>10</v>
      </c>
      <c r="AD12" s="36" t="s">
        <v>39</v>
      </c>
      <c r="AE12" s="6" t="s">
        <v>10</v>
      </c>
      <c r="AF12" s="25" t="s">
        <v>38</v>
      </c>
      <c r="AG12" s="6" t="s">
        <v>10</v>
      </c>
      <c r="AH12" s="36" t="s">
        <v>39</v>
      </c>
      <c r="AI12" s="6" t="s">
        <v>10</v>
      </c>
      <c r="AJ12" s="25" t="s">
        <v>38</v>
      </c>
      <c r="AK12" s="6" t="s">
        <v>10</v>
      </c>
      <c r="AL12" s="36" t="s">
        <v>39</v>
      </c>
      <c r="AM12" s="6" t="s">
        <v>10</v>
      </c>
      <c r="AN12" s="25" t="s">
        <v>38</v>
      </c>
      <c r="AO12" s="6" t="s">
        <v>10</v>
      </c>
      <c r="AP12" s="36" t="s">
        <v>39</v>
      </c>
      <c r="AQ12" s="6" t="s">
        <v>10</v>
      </c>
      <c r="AR12" s="295"/>
      <c r="AS12" s="303"/>
      <c r="AT12" s="304"/>
      <c r="AU12" s="287"/>
    </row>
    <row r="13" spans="1:47" s="110" customFormat="1" ht="15.75">
      <c r="A13" s="114" t="s">
        <v>13</v>
      </c>
      <c r="B13" s="111">
        <v>47</v>
      </c>
      <c r="C13" s="113"/>
      <c r="D13" s="103"/>
      <c r="E13" s="103"/>
      <c r="F13" s="103">
        <v>0.30902777777777779</v>
      </c>
      <c r="G13" s="103">
        <f t="shared" ref="G13" si="29">F13+35/1440</f>
        <v>0.33333333333333337</v>
      </c>
      <c r="H13" s="103">
        <f>G13+12/1440</f>
        <v>0.34166666666666673</v>
      </c>
      <c r="I13" s="103">
        <f>H13+12/1440</f>
        <v>0.35000000000000009</v>
      </c>
      <c r="J13" s="103">
        <f>I13+34/1440</f>
        <v>0.37361111111111123</v>
      </c>
      <c r="K13" s="103">
        <f t="shared" ref="K13:K14" si="30">J13+35/1440</f>
        <v>0.39791666666666681</v>
      </c>
      <c r="L13" s="103">
        <f t="shared" ref="L13:M14" si="31">K13+12/1440</f>
        <v>0.40625000000000017</v>
      </c>
      <c r="M13" s="103">
        <f t="shared" si="31"/>
        <v>0.41458333333333353</v>
      </c>
      <c r="N13" s="103">
        <f t="shared" ref="N13:Z14" si="32">M13+34/1440</f>
        <v>0.43819444444444466</v>
      </c>
      <c r="O13" s="103">
        <f t="shared" ref="O13:AA14" si="33">N13+35/1440</f>
        <v>0.46250000000000024</v>
      </c>
      <c r="P13" s="103">
        <f t="shared" ref="P13:Q14" si="34">O13+12/1440</f>
        <v>0.4708333333333336</v>
      </c>
      <c r="Q13" s="104">
        <f t="shared" si="34"/>
        <v>0.47916666666666696</v>
      </c>
      <c r="R13" s="104">
        <f t="shared" ref="R13" si="35">Q13+34/1440</f>
        <v>0.5027777777777781</v>
      </c>
      <c r="S13" s="104">
        <f t="shared" si="33"/>
        <v>0.52708333333333368</v>
      </c>
      <c r="T13" s="103">
        <f t="shared" ref="T13:U14" si="36">S13+12/1440</f>
        <v>0.53541666666666698</v>
      </c>
      <c r="U13" s="103">
        <f t="shared" si="36"/>
        <v>0.54375000000000029</v>
      </c>
      <c r="V13" s="103">
        <f t="shared" ref="V13" si="37">U13+34/1440</f>
        <v>0.56736111111111143</v>
      </c>
      <c r="W13" s="103">
        <f t="shared" si="33"/>
        <v>0.59166666666666701</v>
      </c>
      <c r="X13" s="103">
        <f t="shared" ref="X13:Y14" si="38">W13+12/1440</f>
        <v>0.60000000000000031</v>
      </c>
      <c r="Y13" s="103">
        <f t="shared" si="38"/>
        <v>0.60833333333333361</v>
      </c>
      <c r="Z13" s="103">
        <f t="shared" ref="Z13" si="39">Y13+34/1440</f>
        <v>0.63194444444444475</v>
      </c>
      <c r="AA13" s="103">
        <f t="shared" si="33"/>
        <v>0.65625000000000033</v>
      </c>
      <c r="AB13" s="103">
        <f t="shared" ref="AB13:AC14" si="40">AA13+12/1440</f>
        <v>0.66458333333333364</v>
      </c>
      <c r="AC13" s="104">
        <f t="shared" si="40"/>
        <v>0.67291666666666694</v>
      </c>
      <c r="AD13" s="104">
        <f t="shared" ref="AD13:AD14" si="41">AC13+34/1440</f>
        <v>0.69652777777777808</v>
      </c>
      <c r="AE13" s="104">
        <f t="shared" ref="AE13:AM14" si="42">AD13+35/1440</f>
        <v>0.72083333333333366</v>
      </c>
      <c r="AF13" s="103">
        <f t="shared" ref="AF13:AG14" si="43">AE13+12/1440</f>
        <v>0.72916666666666696</v>
      </c>
      <c r="AG13" s="103">
        <f t="shared" si="43"/>
        <v>0.73750000000000027</v>
      </c>
      <c r="AH13" s="103">
        <f t="shared" ref="AH13" si="44">AG13+34/1440</f>
        <v>0.7611111111111114</v>
      </c>
      <c r="AI13" s="103">
        <f t="shared" si="42"/>
        <v>0.78541666666666698</v>
      </c>
      <c r="AJ13" s="103">
        <f t="shared" ref="AJ13:AK13" si="45">AI13+12/1440</f>
        <v>0.79375000000000029</v>
      </c>
      <c r="AK13" s="103">
        <f t="shared" si="45"/>
        <v>0.80208333333333359</v>
      </c>
      <c r="AL13" s="103">
        <f t="shared" ref="AL13" si="46">AK13+34/1440</f>
        <v>0.82569444444444473</v>
      </c>
      <c r="AM13" s="103">
        <f t="shared" si="42"/>
        <v>0.85000000000000031</v>
      </c>
      <c r="AN13" s="103"/>
      <c r="AO13" s="103"/>
      <c r="AP13" s="103"/>
      <c r="AQ13" s="103"/>
      <c r="AR13" s="105">
        <v>14</v>
      </c>
      <c r="AS13" s="106">
        <f>(Q13-F13)+(AC13-S13)+(AM13-AE13)</f>
        <v>0.44513888888888908</v>
      </c>
      <c r="AT13" s="14">
        <f>HOUR(AS13)+MINUTE(AS13)/60</f>
        <v>10.683333333333334</v>
      </c>
      <c r="AU13" s="134">
        <f>AT13+0.38</f>
        <v>11.063333333333334</v>
      </c>
    </row>
    <row r="14" spans="1:47" s="110" customFormat="1" ht="15.75">
      <c r="A14" s="114" t="s">
        <v>14</v>
      </c>
      <c r="B14" s="112">
        <v>46</v>
      </c>
      <c r="C14" s="113"/>
      <c r="D14" s="103"/>
      <c r="E14" s="103">
        <v>0.31805555555555554</v>
      </c>
      <c r="F14" s="103">
        <f>E14+34/1440</f>
        <v>0.34166666666666667</v>
      </c>
      <c r="G14" s="103">
        <f t="shared" ref="G14" si="47">F14+35/1440</f>
        <v>0.36597222222222225</v>
      </c>
      <c r="H14" s="103">
        <f t="shared" ref="H14:I14" si="48">G14+12/1440</f>
        <v>0.37430555555555561</v>
      </c>
      <c r="I14" s="103">
        <f t="shared" si="48"/>
        <v>0.38263888888888897</v>
      </c>
      <c r="J14" s="103">
        <f t="shared" ref="J14" si="49">I14+34/1440</f>
        <v>0.40625000000000011</v>
      </c>
      <c r="K14" s="103">
        <f t="shared" si="30"/>
        <v>0.43055555555555569</v>
      </c>
      <c r="L14" s="103">
        <f t="shared" si="31"/>
        <v>0.43888888888888905</v>
      </c>
      <c r="M14" s="104">
        <f t="shared" si="31"/>
        <v>0.44722222222222241</v>
      </c>
      <c r="N14" s="104">
        <f t="shared" si="32"/>
        <v>0.47083333333333355</v>
      </c>
      <c r="O14" s="104">
        <f t="shared" si="33"/>
        <v>0.49513888888888913</v>
      </c>
      <c r="P14" s="103">
        <f t="shared" si="34"/>
        <v>0.50347222222222243</v>
      </c>
      <c r="Q14" s="103">
        <f t="shared" si="34"/>
        <v>0.51180555555555574</v>
      </c>
      <c r="R14" s="103">
        <f t="shared" si="32"/>
        <v>0.53541666666666687</v>
      </c>
      <c r="S14" s="103">
        <f t="shared" si="33"/>
        <v>0.55972222222222245</v>
      </c>
      <c r="T14" s="103">
        <f t="shared" si="36"/>
        <v>0.56805555555555576</v>
      </c>
      <c r="U14" s="103">
        <f t="shared" si="36"/>
        <v>0.57638888888888906</v>
      </c>
      <c r="V14" s="103">
        <f t="shared" si="32"/>
        <v>0.6000000000000002</v>
      </c>
      <c r="W14" s="103">
        <f t="shared" si="33"/>
        <v>0.62430555555555578</v>
      </c>
      <c r="X14" s="103">
        <f t="shared" si="38"/>
        <v>0.63263888888888908</v>
      </c>
      <c r="Y14" s="104">
        <f t="shared" si="38"/>
        <v>0.64097222222222239</v>
      </c>
      <c r="Z14" s="104">
        <f t="shared" si="32"/>
        <v>0.66458333333333353</v>
      </c>
      <c r="AA14" s="104">
        <f t="shared" si="33"/>
        <v>0.68888888888888911</v>
      </c>
      <c r="AB14" s="103">
        <f t="shared" si="40"/>
        <v>0.69722222222222241</v>
      </c>
      <c r="AC14" s="103">
        <f t="shared" si="40"/>
        <v>0.70555555555555571</v>
      </c>
      <c r="AD14" s="103">
        <f t="shared" si="41"/>
        <v>0.72916666666666685</v>
      </c>
      <c r="AE14" s="103">
        <f t="shared" si="42"/>
        <v>0.75347222222222243</v>
      </c>
      <c r="AF14" s="103">
        <f t="shared" si="43"/>
        <v>0.76180555555555574</v>
      </c>
      <c r="AG14" s="103">
        <f t="shared" si="43"/>
        <v>0.77013888888888904</v>
      </c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11">
        <v>12</v>
      </c>
      <c r="AS14" s="106">
        <f>(M14-E14)+(Y14-O14)+(AG14-AA14)</f>
        <v>0.35625000000000007</v>
      </c>
      <c r="AT14" s="14">
        <f>HOUR(AS14)+MINUTE(AS14)/60</f>
        <v>8.5500000000000007</v>
      </c>
      <c r="AU14" s="134">
        <f>AT14+0.38</f>
        <v>8.9300000000000015</v>
      </c>
    </row>
    <row r="15" spans="1:47" s="110" customFormat="1" ht="15.75">
      <c r="A15" s="114"/>
      <c r="B15" s="111"/>
      <c r="C15" s="111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115"/>
      <c r="AS15" s="115"/>
      <c r="AT15" s="115"/>
      <c r="AU15" s="116"/>
    </row>
    <row r="16" spans="1:47" s="82" customFormat="1" ht="15.75">
      <c r="A16" s="136"/>
      <c r="B16" s="136"/>
      <c r="C16" s="136"/>
      <c r="G16" s="91"/>
      <c r="AR16" s="111">
        <f>SUM(AR12:AR15)</f>
        <v>26</v>
      </c>
      <c r="AS16" s="111"/>
      <c r="AT16" s="135">
        <f>SUM(AT12:AT15)</f>
        <v>19.233333333333334</v>
      </c>
      <c r="AU16" s="135">
        <f>SUM(AU12:AU15)</f>
        <v>19.993333333333336</v>
      </c>
    </row>
    <row r="17" spans="1:51" s="82" customFormat="1" ht="16.5" thickBot="1">
      <c r="N17" s="74" t="s">
        <v>35</v>
      </c>
      <c r="Q17" s="83"/>
      <c r="R17" s="83"/>
      <c r="S17" s="83"/>
      <c r="T17" s="83"/>
      <c r="U17" s="83"/>
      <c r="V17" s="64" t="s">
        <v>113</v>
      </c>
      <c r="W17" s="64"/>
      <c r="X17" s="64"/>
      <c r="Y17" s="64"/>
      <c r="Z17" s="102"/>
      <c r="AA17" s="102"/>
      <c r="AB17" s="74"/>
      <c r="AC17" s="74" t="s">
        <v>1</v>
      </c>
      <c r="AE17" s="83"/>
      <c r="AF17" s="223" t="s">
        <v>157</v>
      </c>
    </row>
    <row r="18" spans="1:51" s="110" customFormat="1" ht="15" customHeight="1">
      <c r="A18" s="288" t="s">
        <v>5</v>
      </c>
      <c r="B18" s="290" t="s">
        <v>6</v>
      </c>
      <c r="C18" s="292" t="s">
        <v>25</v>
      </c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59"/>
      <c r="AS18" s="259"/>
      <c r="AT18" s="259"/>
      <c r="AU18" s="259"/>
      <c r="AV18" s="294" t="s">
        <v>7</v>
      </c>
      <c r="AW18" s="296" t="s">
        <v>8</v>
      </c>
      <c r="AX18" s="297"/>
      <c r="AY18" s="286" t="s">
        <v>9</v>
      </c>
    </row>
    <row r="19" spans="1:51" s="110" customFormat="1" ht="15.75">
      <c r="A19" s="289"/>
      <c r="B19" s="291"/>
      <c r="C19" s="6" t="s">
        <v>10</v>
      </c>
      <c r="D19" s="25" t="s">
        <v>38</v>
      </c>
      <c r="E19" s="6" t="s">
        <v>10</v>
      </c>
      <c r="F19" s="36" t="s">
        <v>39</v>
      </c>
      <c r="G19" s="6" t="s">
        <v>10</v>
      </c>
      <c r="H19" s="25" t="s">
        <v>38</v>
      </c>
      <c r="I19" s="6" t="s">
        <v>10</v>
      </c>
      <c r="J19" s="36" t="s">
        <v>39</v>
      </c>
      <c r="K19" s="6" t="s">
        <v>10</v>
      </c>
      <c r="L19" s="25" t="s">
        <v>38</v>
      </c>
      <c r="M19" s="6" t="s">
        <v>10</v>
      </c>
      <c r="N19" s="36" t="s">
        <v>39</v>
      </c>
      <c r="O19" s="6" t="s">
        <v>10</v>
      </c>
      <c r="P19" s="25" t="s">
        <v>38</v>
      </c>
      <c r="Q19" s="6" t="s">
        <v>10</v>
      </c>
      <c r="R19" s="36" t="s">
        <v>39</v>
      </c>
      <c r="S19" s="6" t="s">
        <v>10</v>
      </c>
      <c r="T19" s="25" t="s">
        <v>38</v>
      </c>
      <c r="U19" s="6" t="s">
        <v>10</v>
      </c>
      <c r="V19" s="36" t="s">
        <v>39</v>
      </c>
      <c r="W19" s="6" t="s">
        <v>10</v>
      </c>
      <c r="X19" s="25" t="s">
        <v>38</v>
      </c>
      <c r="Y19" s="6" t="s">
        <v>10</v>
      </c>
      <c r="Z19" s="36" t="s">
        <v>39</v>
      </c>
      <c r="AA19" s="6" t="s">
        <v>10</v>
      </c>
      <c r="AB19" s="25" t="s">
        <v>38</v>
      </c>
      <c r="AC19" s="6" t="s">
        <v>10</v>
      </c>
      <c r="AD19" s="36" t="s">
        <v>39</v>
      </c>
      <c r="AE19" s="6" t="s">
        <v>10</v>
      </c>
      <c r="AF19" s="25" t="s">
        <v>38</v>
      </c>
      <c r="AG19" s="6" t="s">
        <v>10</v>
      </c>
      <c r="AH19" s="36" t="s">
        <v>39</v>
      </c>
      <c r="AI19" s="6" t="s">
        <v>10</v>
      </c>
      <c r="AJ19" s="25" t="s">
        <v>38</v>
      </c>
      <c r="AK19" s="6" t="s">
        <v>10</v>
      </c>
      <c r="AL19" s="36" t="s">
        <v>39</v>
      </c>
      <c r="AM19" s="6" t="s">
        <v>10</v>
      </c>
      <c r="AN19" s="25" t="s">
        <v>38</v>
      </c>
      <c r="AO19" s="6" t="s">
        <v>10</v>
      </c>
      <c r="AP19" s="36" t="s">
        <v>39</v>
      </c>
      <c r="AQ19" s="6" t="s">
        <v>10</v>
      </c>
      <c r="AR19" s="25" t="s">
        <v>38</v>
      </c>
      <c r="AS19" s="33" t="s">
        <v>10</v>
      </c>
      <c r="AT19" s="36" t="s">
        <v>39</v>
      </c>
      <c r="AU19" s="33" t="s">
        <v>10</v>
      </c>
      <c r="AV19" s="295"/>
      <c r="AW19" s="303"/>
      <c r="AX19" s="304"/>
      <c r="AY19" s="287"/>
    </row>
    <row r="20" spans="1:51" s="110" customFormat="1" ht="15.75">
      <c r="A20" s="114" t="s">
        <v>13</v>
      </c>
      <c r="B20" s="111">
        <v>31</v>
      </c>
      <c r="C20" s="111"/>
      <c r="D20" s="77"/>
      <c r="E20" s="77"/>
      <c r="F20" s="103">
        <v>0.26874999999999999</v>
      </c>
      <c r="G20" s="103">
        <f>F20+35/1440</f>
        <v>0.29305555555555557</v>
      </c>
      <c r="H20" s="103">
        <f>G20+12/1440</f>
        <v>0.30138888888888893</v>
      </c>
      <c r="I20" s="103">
        <f>H20+12/1440</f>
        <v>0.30972222222222229</v>
      </c>
      <c r="J20" s="103">
        <f>I20+34/1440</f>
        <v>0.33333333333333337</v>
      </c>
      <c r="K20" s="103">
        <f t="shared" ref="K20:W22" si="50">J20+35/1440</f>
        <v>0.35763888888888895</v>
      </c>
      <c r="L20" s="103">
        <f t="shared" ref="L20:M22" si="51">K20+12/1440</f>
        <v>0.36597222222222231</v>
      </c>
      <c r="M20" s="104">
        <f t="shared" si="51"/>
        <v>0.37430555555555567</v>
      </c>
      <c r="N20" s="104">
        <f t="shared" ref="N20:Z22" si="52">M20+34/1440</f>
        <v>0.39791666666666681</v>
      </c>
      <c r="O20" s="104">
        <f t="shared" ref="O20" si="53">N20+35/1440</f>
        <v>0.42222222222222239</v>
      </c>
      <c r="P20" s="103">
        <f t="shared" ref="P20:Q22" si="54">O20+12/1440</f>
        <v>0.43055555555555575</v>
      </c>
      <c r="Q20" s="103">
        <f t="shared" si="54"/>
        <v>0.43888888888888911</v>
      </c>
      <c r="R20" s="103">
        <f t="shared" ref="R20" si="55">Q20+34/1440</f>
        <v>0.46250000000000024</v>
      </c>
      <c r="S20" s="103">
        <f t="shared" ref="S20" si="56">R20+35/1440</f>
        <v>0.48680555555555582</v>
      </c>
      <c r="T20" s="103">
        <f t="shared" ref="T20:U22" si="57">S20+12/1440</f>
        <v>0.49513888888888918</v>
      </c>
      <c r="U20" s="103">
        <f t="shared" si="57"/>
        <v>0.50347222222222254</v>
      </c>
      <c r="V20" s="103">
        <f t="shared" ref="V20" si="58">U20+34/1440</f>
        <v>0.52708333333333368</v>
      </c>
      <c r="W20" s="103">
        <f t="shared" ref="W20" si="59">V20+35/1440</f>
        <v>0.55138888888888926</v>
      </c>
      <c r="X20" s="103">
        <f t="shared" ref="X20:Y22" si="60">W20+12/1440</f>
        <v>0.55972222222222257</v>
      </c>
      <c r="Y20" s="103">
        <f t="shared" si="60"/>
        <v>0.56805555555555587</v>
      </c>
      <c r="Z20" s="103">
        <f t="shared" ref="Z20" si="61">Y20+34/1440</f>
        <v>0.59166666666666701</v>
      </c>
      <c r="AA20" s="103">
        <f t="shared" ref="AA20:AI22" si="62">Z20+35/1440</f>
        <v>0.61597222222222259</v>
      </c>
      <c r="AB20" s="103">
        <f t="shared" ref="AB20:AC22" si="63">AA20+12/1440</f>
        <v>0.62430555555555589</v>
      </c>
      <c r="AC20" s="103">
        <f t="shared" si="63"/>
        <v>0.63263888888888919</v>
      </c>
      <c r="AD20" s="103">
        <f t="shared" ref="AD20:AH22" si="64">AC20+34/1440</f>
        <v>0.65625000000000033</v>
      </c>
      <c r="AE20" s="103">
        <f t="shared" ref="AE20" si="65">AD20+35/1440</f>
        <v>0.68055555555555591</v>
      </c>
      <c r="AF20" s="103">
        <f t="shared" ref="AF20:AG22" si="66">AE20+12/1440</f>
        <v>0.68888888888888922</v>
      </c>
      <c r="AG20" s="104">
        <f t="shared" si="66"/>
        <v>0.69722222222222252</v>
      </c>
      <c r="AH20" s="104">
        <f t="shared" ref="AH20" si="67">AG20+34/1440</f>
        <v>0.72083333333333366</v>
      </c>
      <c r="AI20" s="104">
        <f t="shared" ref="AI20" si="68">AH20+35/1440</f>
        <v>0.74513888888888924</v>
      </c>
      <c r="AJ20" s="103">
        <f t="shared" ref="AJ20:AK21" si="69">AI20+12/1440</f>
        <v>0.75347222222222254</v>
      </c>
      <c r="AK20" s="103">
        <f t="shared" si="69"/>
        <v>0.76180555555555585</v>
      </c>
      <c r="AL20" s="103">
        <f t="shared" ref="AL20" si="70">AK20+34/1440</f>
        <v>0.78541666666666698</v>
      </c>
      <c r="AM20" s="103">
        <f t="shared" ref="AM20:AQ20" si="71">AL20+35/1440</f>
        <v>0.80972222222222257</v>
      </c>
      <c r="AN20" s="103">
        <f t="shared" ref="AN20:AO20" si="72">AM20+12/1440</f>
        <v>0.81805555555555587</v>
      </c>
      <c r="AO20" s="103">
        <f t="shared" si="72"/>
        <v>0.82638888888888917</v>
      </c>
      <c r="AP20" s="103">
        <f t="shared" ref="AP20" si="73">AO20+34/1440</f>
        <v>0.85000000000000031</v>
      </c>
      <c r="AQ20" s="103">
        <f t="shared" si="71"/>
        <v>0.87430555555555589</v>
      </c>
      <c r="AR20" s="157">
        <f>AQ20+21/1440</f>
        <v>0.88888888888888917</v>
      </c>
      <c r="AS20" s="157">
        <f t="shared" ref="AS20" si="74">AR20+12/1440</f>
        <v>0.89722222222222248</v>
      </c>
      <c r="AT20" s="157">
        <f t="shared" ref="AT20" si="75">AS20+34/1440</f>
        <v>0.92083333333333361</v>
      </c>
      <c r="AU20" s="157">
        <f t="shared" ref="AU20" si="76">AT20+35/1440</f>
        <v>0.94513888888888919</v>
      </c>
      <c r="AV20" s="105">
        <v>18.5</v>
      </c>
      <c r="AW20" s="106">
        <f>(M20-F20)+(AG20-O20)+(AU20-AI20)</f>
        <v>0.58055555555555571</v>
      </c>
      <c r="AX20" s="14">
        <f>HOUR(AW20)+MINUTE(AW20)/60</f>
        <v>13.933333333333334</v>
      </c>
      <c r="AY20" s="134">
        <f>AX20+0.38</f>
        <v>14.313333333333334</v>
      </c>
    </row>
    <row r="21" spans="1:51" s="110" customFormat="1" ht="15.75">
      <c r="A21" s="114" t="s">
        <v>14</v>
      </c>
      <c r="B21" s="112">
        <v>31</v>
      </c>
      <c r="C21" s="111"/>
      <c r="D21" s="77"/>
      <c r="E21" s="77"/>
      <c r="F21" s="103">
        <f>F20+31/1440</f>
        <v>0.29027777777777775</v>
      </c>
      <c r="G21" s="103">
        <f t="shared" ref="G21:G22" si="77">F21+35/1440</f>
        <v>0.31458333333333333</v>
      </c>
      <c r="H21" s="103">
        <f t="shared" ref="H21:I22" si="78">G21+12/1440</f>
        <v>0.32291666666666669</v>
      </c>
      <c r="I21" s="103">
        <f t="shared" si="78"/>
        <v>0.33125000000000004</v>
      </c>
      <c r="J21" s="103">
        <f t="shared" ref="J21:J22" si="79">I21+34/1440</f>
        <v>0.35486111111111118</v>
      </c>
      <c r="K21" s="103">
        <f t="shared" si="50"/>
        <v>0.37916666666666676</v>
      </c>
      <c r="L21" s="103">
        <f t="shared" si="51"/>
        <v>0.38750000000000012</v>
      </c>
      <c r="M21" s="103">
        <f t="shared" si="51"/>
        <v>0.39583333333333348</v>
      </c>
      <c r="N21" s="103">
        <f t="shared" si="52"/>
        <v>0.41944444444444462</v>
      </c>
      <c r="O21" s="103">
        <f t="shared" si="50"/>
        <v>0.4437500000000002</v>
      </c>
      <c r="P21" s="103">
        <f t="shared" si="54"/>
        <v>0.45208333333333356</v>
      </c>
      <c r="Q21" s="104">
        <f t="shared" si="54"/>
        <v>0.46041666666666692</v>
      </c>
      <c r="R21" s="104">
        <f t="shared" si="52"/>
        <v>0.48402777777777806</v>
      </c>
      <c r="S21" s="104">
        <f t="shared" si="50"/>
        <v>0.50833333333333364</v>
      </c>
      <c r="T21" s="103">
        <f t="shared" si="57"/>
        <v>0.51666666666666694</v>
      </c>
      <c r="U21" s="103">
        <f t="shared" si="57"/>
        <v>0.52500000000000024</v>
      </c>
      <c r="V21" s="103">
        <f t="shared" si="52"/>
        <v>0.54861111111111138</v>
      </c>
      <c r="W21" s="103">
        <f t="shared" si="50"/>
        <v>0.57291666666666696</v>
      </c>
      <c r="X21" s="103">
        <f t="shared" si="60"/>
        <v>0.58125000000000027</v>
      </c>
      <c r="Y21" s="103">
        <f t="shared" si="60"/>
        <v>0.58958333333333357</v>
      </c>
      <c r="Z21" s="103">
        <f t="shared" si="52"/>
        <v>0.61319444444444471</v>
      </c>
      <c r="AA21" s="103">
        <f t="shared" si="62"/>
        <v>0.63750000000000029</v>
      </c>
      <c r="AB21" s="103">
        <f t="shared" si="63"/>
        <v>0.64583333333333359</v>
      </c>
      <c r="AC21" s="104">
        <f t="shared" si="63"/>
        <v>0.6541666666666669</v>
      </c>
      <c r="AD21" s="104">
        <f t="shared" si="64"/>
        <v>0.67777777777777803</v>
      </c>
      <c r="AE21" s="104">
        <f>AD21+36/1440</f>
        <v>0.70277777777777806</v>
      </c>
      <c r="AF21" s="103">
        <f t="shared" si="66"/>
        <v>0.71111111111111136</v>
      </c>
      <c r="AG21" s="103">
        <f t="shared" si="66"/>
        <v>0.71944444444444466</v>
      </c>
      <c r="AH21" s="103">
        <f t="shared" si="64"/>
        <v>0.7430555555555558</v>
      </c>
      <c r="AI21" s="103">
        <f t="shared" si="62"/>
        <v>0.76736111111111138</v>
      </c>
      <c r="AJ21" s="103">
        <f t="shared" si="69"/>
        <v>0.77569444444444469</v>
      </c>
      <c r="AK21" s="103">
        <f t="shared" si="69"/>
        <v>0.78402777777777799</v>
      </c>
      <c r="AL21" s="103"/>
      <c r="AM21" s="103"/>
      <c r="AN21" s="103"/>
      <c r="AO21" s="103"/>
      <c r="AP21" s="103"/>
      <c r="AQ21" s="77"/>
      <c r="AR21" s="77"/>
      <c r="AS21" s="77"/>
      <c r="AT21" s="77"/>
      <c r="AU21" s="77"/>
      <c r="AV21" s="111">
        <v>13.5</v>
      </c>
      <c r="AW21" s="106">
        <f>(Q21-F21)+(AC21-S21)+(AK21-AE21)</f>
        <v>0.39722222222222237</v>
      </c>
      <c r="AX21" s="14">
        <f>HOUR(AW21)+MINUTE(AW21)/60</f>
        <v>9.5333333333333332</v>
      </c>
      <c r="AY21" s="134">
        <f t="shared" ref="AY21:AY22" si="80">AX21+0.38</f>
        <v>9.913333333333334</v>
      </c>
    </row>
    <row r="22" spans="1:51" s="110" customFormat="1" ht="15.75">
      <c r="A22" s="114" t="s">
        <v>15</v>
      </c>
      <c r="B22" s="111">
        <v>31</v>
      </c>
      <c r="C22" s="113"/>
      <c r="D22" s="77">
        <v>0.27291666666666664</v>
      </c>
      <c r="E22" s="77">
        <f>D22+12/1440</f>
        <v>0.28125</v>
      </c>
      <c r="F22" s="103">
        <f>E22+34/1440</f>
        <v>0.30486111111111114</v>
      </c>
      <c r="G22" s="103">
        <f t="shared" si="77"/>
        <v>0.32916666666666672</v>
      </c>
      <c r="H22" s="103">
        <f t="shared" si="78"/>
        <v>0.33750000000000008</v>
      </c>
      <c r="I22" s="103">
        <f t="shared" si="78"/>
        <v>0.34583333333333344</v>
      </c>
      <c r="J22" s="103">
        <f t="shared" si="79"/>
        <v>0.36944444444444458</v>
      </c>
      <c r="K22" s="103">
        <f t="shared" si="50"/>
        <v>0.39375000000000016</v>
      </c>
      <c r="L22" s="103">
        <f t="shared" si="51"/>
        <v>0.40208333333333351</v>
      </c>
      <c r="M22" s="104">
        <f t="shared" si="51"/>
        <v>0.41041666666666687</v>
      </c>
      <c r="N22" s="104">
        <f t="shared" si="52"/>
        <v>0.43402777777777801</v>
      </c>
      <c r="O22" s="104">
        <f>N22+45/1440</f>
        <v>0.46527777777777801</v>
      </c>
      <c r="P22" s="103">
        <f t="shared" si="54"/>
        <v>0.47361111111111137</v>
      </c>
      <c r="Q22" s="103">
        <f t="shared" si="54"/>
        <v>0.48194444444444473</v>
      </c>
      <c r="R22" s="103">
        <f t="shared" si="52"/>
        <v>0.50555555555555587</v>
      </c>
      <c r="S22" s="103">
        <f t="shared" si="50"/>
        <v>0.52986111111111145</v>
      </c>
      <c r="T22" s="103">
        <f t="shared" si="57"/>
        <v>0.53819444444444475</v>
      </c>
      <c r="U22" s="103">
        <f t="shared" si="57"/>
        <v>0.54652777777777806</v>
      </c>
      <c r="V22" s="103">
        <f t="shared" si="52"/>
        <v>0.57013888888888919</v>
      </c>
      <c r="W22" s="103">
        <f t="shared" si="50"/>
        <v>0.59444444444444478</v>
      </c>
      <c r="X22" s="103">
        <f t="shared" si="60"/>
        <v>0.60277777777777808</v>
      </c>
      <c r="Y22" s="104">
        <f t="shared" si="60"/>
        <v>0.61111111111111138</v>
      </c>
      <c r="Z22" s="104">
        <f t="shared" si="52"/>
        <v>0.63472222222222252</v>
      </c>
      <c r="AA22" s="104">
        <f t="shared" si="62"/>
        <v>0.6590277777777781</v>
      </c>
      <c r="AB22" s="103">
        <f t="shared" si="63"/>
        <v>0.6673611111111114</v>
      </c>
      <c r="AC22" s="103">
        <f t="shared" si="63"/>
        <v>0.67569444444444471</v>
      </c>
      <c r="AD22" s="103">
        <f t="shared" si="64"/>
        <v>0.69930555555555585</v>
      </c>
      <c r="AE22" s="103">
        <f t="shared" si="62"/>
        <v>0.72361111111111143</v>
      </c>
      <c r="AF22" s="103">
        <f t="shared" si="66"/>
        <v>0.73194444444444473</v>
      </c>
      <c r="AG22" s="103">
        <f t="shared" si="66"/>
        <v>0.74027777777777803</v>
      </c>
      <c r="AH22" s="103"/>
      <c r="AI22" s="103"/>
      <c r="AJ22" s="103"/>
      <c r="AK22" s="103"/>
      <c r="AL22" s="103"/>
      <c r="AM22" s="103"/>
      <c r="AN22" s="103"/>
      <c r="AO22" s="103"/>
      <c r="AP22" s="103"/>
      <c r="AQ22" s="77"/>
      <c r="AR22" s="77"/>
      <c r="AS22" s="77"/>
      <c r="AT22" s="77"/>
      <c r="AU22" s="77"/>
      <c r="AV22" s="111">
        <v>13</v>
      </c>
      <c r="AW22" s="106">
        <f>(M22-D22)+(Y22-O22)+(AG22-AA22)</f>
        <v>0.36458333333333354</v>
      </c>
      <c r="AX22" s="14">
        <f t="shared" ref="AX22" si="81">HOUR(AW22)+MINUTE(AW22)/60</f>
        <v>8.75</v>
      </c>
      <c r="AY22" s="134">
        <f t="shared" si="80"/>
        <v>9.1300000000000008</v>
      </c>
    </row>
    <row r="23" spans="1:51" s="110" customFormat="1" ht="15.75">
      <c r="A23" s="114"/>
      <c r="B23" s="111"/>
      <c r="C23" s="129"/>
      <c r="D23" s="133"/>
      <c r="E23" s="133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115"/>
      <c r="AW23" s="115"/>
      <c r="AX23" s="115"/>
      <c r="AY23" s="116"/>
    </row>
    <row r="24" spans="1:51" s="110" customFormat="1" ht="15.75">
      <c r="B24" s="121"/>
      <c r="AV24" s="111">
        <f>SUM(AV20:AV23)</f>
        <v>45</v>
      </c>
      <c r="AW24" s="111"/>
      <c r="AX24" s="135">
        <f>SUM(AX20:AX23)</f>
        <v>32.216666666666669</v>
      </c>
      <c r="AY24" s="135">
        <f>SUM(AY20:AY23)</f>
        <v>33.356666666666669</v>
      </c>
    </row>
    <row r="25" spans="1:51" s="110" customFormat="1" ht="16.5" thickBot="1">
      <c r="N25" s="74" t="s">
        <v>35</v>
      </c>
      <c r="P25" s="82"/>
      <c r="Q25" s="83"/>
      <c r="R25" s="83"/>
      <c r="S25" s="83"/>
      <c r="T25" s="83"/>
      <c r="U25" s="83"/>
      <c r="V25" s="64" t="s">
        <v>113</v>
      </c>
      <c r="W25" s="64"/>
      <c r="X25" s="64"/>
      <c r="Y25" s="64"/>
      <c r="Z25" s="102"/>
      <c r="AA25" s="102"/>
      <c r="AB25" s="74"/>
      <c r="AC25" s="109" t="s">
        <v>21</v>
      </c>
      <c r="AF25" s="223" t="s">
        <v>157</v>
      </c>
    </row>
    <row r="26" spans="1:51" s="110" customFormat="1" ht="15" customHeight="1">
      <c r="A26" s="288" t="s">
        <v>5</v>
      </c>
      <c r="B26" s="290" t="s">
        <v>6</v>
      </c>
      <c r="C26" s="292" t="s">
        <v>25</v>
      </c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59"/>
      <c r="AS26" s="259"/>
      <c r="AT26" s="259"/>
      <c r="AU26" s="259"/>
      <c r="AV26" s="294" t="s">
        <v>7</v>
      </c>
      <c r="AW26" s="296" t="s">
        <v>8</v>
      </c>
      <c r="AX26" s="297"/>
      <c r="AY26" s="286" t="s">
        <v>9</v>
      </c>
    </row>
    <row r="27" spans="1:51" s="110" customFormat="1" ht="15.75">
      <c r="A27" s="289"/>
      <c r="B27" s="291"/>
      <c r="C27" s="6" t="s">
        <v>10</v>
      </c>
      <c r="D27" s="25" t="s">
        <v>38</v>
      </c>
      <c r="E27" s="6" t="s">
        <v>10</v>
      </c>
      <c r="F27" s="36" t="s">
        <v>39</v>
      </c>
      <c r="G27" s="6" t="s">
        <v>10</v>
      </c>
      <c r="H27" s="25" t="s">
        <v>38</v>
      </c>
      <c r="I27" s="6" t="s">
        <v>10</v>
      </c>
      <c r="J27" s="36" t="s">
        <v>39</v>
      </c>
      <c r="K27" s="6" t="s">
        <v>10</v>
      </c>
      <c r="L27" s="25" t="s">
        <v>38</v>
      </c>
      <c r="M27" s="6" t="s">
        <v>10</v>
      </c>
      <c r="N27" s="36" t="s">
        <v>39</v>
      </c>
      <c r="O27" s="6" t="s">
        <v>10</v>
      </c>
      <c r="P27" s="25" t="s">
        <v>38</v>
      </c>
      <c r="Q27" s="6" t="s">
        <v>10</v>
      </c>
      <c r="R27" s="36" t="s">
        <v>39</v>
      </c>
      <c r="S27" s="6" t="s">
        <v>10</v>
      </c>
      <c r="T27" s="25" t="s">
        <v>38</v>
      </c>
      <c r="U27" s="6" t="s">
        <v>10</v>
      </c>
      <c r="V27" s="36" t="s">
        <v>39</v>
      </c>
      <c r="W27" s="6" t="s">
        <v>10</v>
      </c>
      <c r="X27" s="25" t="s">
        <v>38</v>
      </c>
      <c r="Y27" s="6" t="s">
        <v>10</v>
      </c>
      <c r="Z27" s="36" t="s">
        <v>39</v>
      </c>
      <c r="AA27" s="6" t="s">
        <v>10</v>
      </c>
      <c r="AB27" s="25" t="s">
        <v>38</v>
      </c>
      <c r="AC27" s="6" t="s">
        <v>10</v>
      </c>
      <c r="AD27" s="36" t="s">
        <v>39</v>
      </c>
      <c r="AE27" s="6" t="s">
        <v>10</v>
      </c>
      <c r="AF27" s="25" t="s">
        <v>38</v>
      </c>
      <c r="AG27" s="6" t="s">
        <v>10</v>
      </c>
      <c r="AH27" s="36" t="s">
        <v>39</v>
      </c>
      <c r="AI27" s="6" t="s">
        <v>10</v>
      </c>
      <c r="AJ27" s="25" t="s">
        <v>38</v>
      </c>
      <c r="AK27" s="6" t="s">
        <v>10</v>
      </c>
      <c r="AL27" s="36" t="s">
        <v>39</v>
      </c>
      <c r="AM27" s="6" t="s">
        <v>10</v>
      </c>
      <c r="AN27" s="25" t="s">
        <v>38</v>
      </c>
      <c r="AO27" s="6" t="s">
        <v>10</v>
      </c>
      <c r="AP27" s="36" t="s">
        <v>39</v>
      </c>
      <c r="AQ27" s="6" t="s">
        <v>10</v>
      </c>
      <c r="AR27" s="33"/>
      <c r="AS27" s="33"/>
      <c r="AT27" s="33"/>
      <c r="AU27" s="33"/>
      <c r="AV27" s="295"/>
      <c r="AW27" s="303"/>
      <c r="AX27" s="304"/>
      <c r="AY27" s="287"/>
    </row>
    <row r="28" spans="1:51" s="110" customFormat="1" ht="15.75">
      <c r="A28" s="114" t="s">
        <v>13</v>
      </c>
      <c r="B28" s="111">
        <v>47</v>
      </c>
      <c r="C28" s="113"/>
      <c r="D28" s="103"/>
      <c r="E28" s="103"/>
      <c r="F28" s="103">
        <v>0.30902777777777779</v>
      </c>
      <c r="G28" s="103">
        <f t="shared" ref="G28:G29" si="82">F28+35/1440</f>
        <v>0.33333333333333337</v>
      </c>
      <c r="H28" s="103">
        <f>G28+12/1440</f>
        <v>0.34166666666666673</v>
      </c>
      <c r="I28" s="103">
        <f>H28+12/1440</f>
        <v>0.35000000000000009</v>
      </c>
      <c r="J28" s="103">
        <f>I28+34/1440</f>
        <v>0.37361111111111123</v>
      </c>
      <c r="K28" s="103">
        <f t="shared" ref="K28:K29" si="83">J28+35/1440</f>
        <v>0.39791666666666681</v>
      </c>
      <c r="L28" s="103">
        <f t="shared" ref="L28:M29" si="84">K28+12/1440</f>
        <v>0.40625000000000017</v>
      </c>
      <c r="M28" s="103">
        <f t="shared" si="84"/>
        <v>0.41458333333333353</v>
      </c>
      <c r="N28" s="103">
        <f t="shared" ref="N28:Z29" si="85">M28+34/1440</f>
        <v>0.43819444444444466</v>
      </c>
      <c r="O28" s="103">
        <f t="shared" ref="O28:AA29" si="86">N28+35/1440</f>
        <v>0.46250000000000024</v>
      </c>
      <c r="P28" s="103">
        <f t="shared" ref="P28:Q29" si="87">O28+12/1440</f>
        <v>0.4708333333333336</v>
      </c>
      <c r="Q28" s="104">
        <f t="shared" si="87"/>
        <v>0.47916666666666696</v>
      </c>
      <c r="R28" s="104">
        <f t="shared" ref="R28" si="88">Q28+34/1440</f>
        <v>0.5027777777777781</v>
      </c>
      <c r="S28" s="104">
        <f t="shared" si="86"/>
        <v>0.52708333333333368</v>
      </c>
      <c r="T28" s="103">
        <f t="shared" ref="T28:U29" si="89">S28+12/1440</f>
        <v>0.53541666666666698</v>
      </c>
      <c r="U28" s="103">
        <f t="shared" si="89"/>
        <v>0.54375000000000029</v>
      </c>
      <c r="V28" s="103">
        <f t="shared" ref="V28" si="90">U28+34/1440</f>
        <v>0.56736111111111143</v>
      </c>
      <c r="W28" s="103">
        <f t="shared" si="86"/>
        <v>0.59166666666666701</v>
      </c>
      <c r="X28" s="103">
        <f t="shared" ref="X28:Y29" si="91">W28+12/1440</f>
        <v>0.60000000000000031</v>
      </c>
      <c r="Y28" s="103">
        <f t="shared" si="91"/>
        <v>0.60833333333333361</v>
      </c>
      <c r="Z28" s="103">
        <f t="shared" ref="Z28" si="92">Y28+34/1440</f>
        <v>0.63194444444444475</v>
      </c>
      <c r="AA28" s="103">
        <f t="shared" si="86"/>
        <v>0.65625000000000033</v>
      </c>
      <c r="AB28" s="103">
        <f t="shared" ref="AB28:AC29" si="93">AA28+12/1440</f>
        <v>0.66458333333333364</v>
      </c>
      <c r="AC28" s="104">
        <f t="shared" si="93"/>
        <v>0.67291666666666694</v>
      </c>
      <c r="AD28" s="104">
        <f t="shared" ref="AD28:AD29" si="94">AC28+34/1440</f>
        <v>0.69652777777777808</v>
      </c>
      <c r="AE28" s="104">
        <f t="shared" ref="AE28:AM29" si="95">AD28+35/1440</f>
        <v>0.72083333333333366</v>
      </c>
      <c r="AF28" s="103">
        <f t="shared" ref="AF28:AG29" si="96">AE28+12/1440</f>
        <v>0.72916666666666696</v>
      </c>
      <c r="AG28" s="103">
        <f t="shared" si="96"/>
        <v>0.73750000000000027</v>
      </c>
      <c r="AH28" s="103">
        <f t="shared" ref="AH28" si="97">AG28+34/1440</f>
        <v>0.7611111111111114</v>
      </c>
      <c r="AI28" s="103">
        <f t="shared" si="95"/>
        <v>0.78541666666666698</v>
      </c>
      <c r="AJ28" s="103">
        <f t="shared" ref="AJ28:AK28" si="98">AI28+12/1440</f>
        <v>0.79375000000000029</v>
      </c>
      <c r="AK28" s="103">
        <f t="shared" si="98"/>
        <v>0.80208333333333359</v>
      </c>
      <c r="AL28" s="103">
        <f t="shared" ref="AL28" si="99">AK28+34/1440</f>
        <v>0.82569444444444473</v>
      </c>
      <c r="AM28" s="103">
        <f t="shared" si="95"/>
        <v>0.85000000000000031</v>
      </c>
      <c r="AN28" s="103"/>
      <c r="AO28" s="103"/>
      <c r="AP28" s="103"/>
      <c r="AQ28" s="103"/>
      <c r="AR28" s="103"/>
      <c r="AS28" s="103"/>
      <c r="AT28" s="103"/>
      <c r="AU28" s="103"/>
      <c r="AV28" s="105">
        <v>14</v>
      </c>
      <c r="AW28" s="106">
        <f>(Q28-F28)+(AC28-S28)+(AM28-AE28)</f>
        <v>0.44513888888888908</v>
      </c>
      <c r="AX28" s="14">
        <f>HOUR(AW28)+MINUTE(AW28)/60</f>
        <v>10.683333333333334</v>
      </c>
      <c r="AY28" s="134">
        <f>AX28+0.38</f>
        <v>11.063333333333334</v>
      </c>
    </row>
    <row r="29" spans="1:51" s="110" customFormat="1" ht="15.75">
      <c r="A29" s="114" t="s">
        <v>14</v>
      </c>
      <c r="B29" s="112">
        <v>46</v>
      </c>
      <c r="C29" s="113"/>
      <c r="D29" s="103"/>
      <c r="E29" s="103">
        <v>0.31805555555555554</v>
      </c>
      <c r="F29" s="103">
        <f>E29+34/1440</f>
        <v>0.34166666666666667</v>
      </c>
      <c r="G29" s="103">
        <f t="shared" si="82"/>
        <v>0.36597222222222225</v>
      </c>
      <c r="H29" s="103">
        <f t="shared" ref="H29:I29" si="100">G29+12/1440</f>
        <v>0.37430555555555561</v>
      </c>
      <c r="I29" s="103">
        <f t="shared" si="100"/>
        <v>0.38263888888888897</v>
      </c>
      <c r="J29" s="103">
        <f t="shared" ref="J29" si="101">I29+34/1440</f>
        <v>0.40625000000000011</v>
      </c>
      <c r="K29" s="103">
        <f t="shared" si="83"/>
        <v>0.43055555555555569</v>
      </c>
      <c r="L29" s="103">
        <f t="shared" si="84"/>
        <v>0.43888888888888905</v>
      </c>
      <c r="M29" s="104">
        <f t="shared" si="84"/>
        <v>0.44722222222222241</v>
      </c>
      <c r="N29" s="104">
        <f t="shared" si="85"/>
        <v>0.47083333333333355</v>
      </c>
      <c r="O29" s="104">
        <f t="shared" si="86"/>
        <v>0.49513888888888913</v>
      </c>
      <c r="P29" s="103">
        <f t="shared" si="87"/>
        <v>0.50347222222222243</v>
      </c>
      <c r="Q29" s="103">
        <f t="shared" si="87"/>
        <v>0.51180555555555574</v>
      </c>
      <c r="R29" s="103">
        <f t="shared" si="85"/>
        <v>0.53541666666666687</v>
      </c>
      <c r="S29" s="103">
        <f t="shared" si="86"/>
        <v>0.55972222222222245</v>
      </c>
      <c r="T29" s="103">
        <f t="shared" si="89"/>
        <v>0.56805555555555576</v>
      </c>
      <c r="U29" s="103">
        <f t="shared" si="89"/>
        <v>0.57638888888888906</v>
      </c>
      <c r="V29" s="103">
        <f t="shared" si="85"/>
        <v>0.6000000000000002</v>
      </c>
      <c r="W29" s="103">
        <f t="shared" si="86"/>
        <v>0.62430555555555578</v>
      </c>
      <c r="X29" s="103">
        <f t="shared" si="91"/>
        <v>0.63263888888888908</v>
      </c>
      <c r="Y29" s="104">
        <f t="shared" si="91"/>
        <v>0.64097222222222239</v>
      </c>
      <c r="Z29" s="104">
        <f t="shared" si="85"/>
        <v>0.66458333333333353</v>
      </c>
      <c r="AA29" s="104">
        <f t="shared" si="86"/>
        <v>0.68888888888888911</v>
      </c>
      <c r="AB29" s="103">
        <f t="shared" si="93"/>
        <v>0.69722222222222241</v>
      </c>
      <c r="AC29" s="103">
        <f t="shared" si="93"/>
        <v>0.70555555555555571</v>
      </c>
      <c r="AD29" s="103">
        <f t="shared" si="94"/>
        <v>0.72916666666666685</v>
      </c>
      <c r="AE29" s="103">
        <f t="shared" si="95"/>
        <v>0.75347222222222243</v>
      </c>
      <c r="AF29" s="103">
        <f t="shared" si="96"/>
        <v>0.76180555555555574</v>
      </c>
      <c r="AG29" s="103">
        <f t="shared" si="96"/>
        <v>0.77013888888888904</v>
      </c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11">
        <v>12</v>
      </c>
      <c r="AW29" s="106">
        <f>(M29-E29)+(Y29-O29)+(AG29-AA29)</f>
        <v>0.35625000000000007</v>
      </c>
      <c r="AX29" s="14">
        <f>HOUR(AW29)+MINUTE(AW29)/60</f>
        <v>8.5500000000000007</v>
      </c>
      <c r="AY29" s="134">
        <f>AX29+0.38</f>
        <v>8.9300000000000015</v>
      </c>
    </row>
    <row r="30" spans="1:51" s="110" customFormat="1" ht="15.75">
      <c r="A30" s="114"/>
      <c r="B30" s="111"/>
      <c r="C30" s="111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115"/>
      <c r="AW30" s="115"/>
      <c r="AX30" s="115"/>
      <c r="AY30" s="116"/>
    </row>
    <row r="31" spans="1:51" s="82" customFormat="1" ht="15.75">
      <c r="A31" s="136"/>
      <c r="B31" s="136"/>
      <c r="C31" s="136"/>
      <c r="G31" s="91"/>
      <c r="AV31" s="111">
        <f>SUM(AV27:AV30)</f>
        <v>26</v>
      </c>
      <c r="AW31" s="111"/>
      <c r="AX31" s="135">
        <f>SUM(AX27:AX30)</f>
        <v>19.233333333333334</v>
      </c>
      <c r="AY31" s="135">
        <f>SUM(AY27:AY30)</f>
        <v>19.993333333333336</v>
      </c>
    </row>
    <row r="33" spans="1:4" ht="15.75">
      <c r="A33" s="82" t="s">
        <v>47</v>
      </c>
      <c r="B33" s="91"/>
      <c r="C33" s="82"/>
      <c r="D33" s="82"/>
    </row>
    <row r="34" spans="1:4" ht="15.75">
      <c r="A34" s="82" t="s">
        <v>90</v>
      </c>
      <c r="B34" s="265">
        <v>0.47916666666666669</v>
      </c>
      <c r="C34" s="82"/>
      <c r="D34" s="82" t="s">
        <v>89</v>
      </c>
    </row>
    <row r="35" spans="1:4" ht="15.75">
      <c r="A35" s="136" t="s">
        <v>91</v>
      </c>
      <c r="B35" s="28" t="s">
        <v>10</v>
      </c>
      <c r="C35" s="28"/>
      <c r="D35" s="81" t="s">
        <v>92</v>
      </c>
    </row>
    <row r="36" spans="1:4" ht="15.75">
      <c r="A36" s="29"/>
      <c r="B36" s="28" t="s">
        <v>38</v>
      </c>
      <c r="C36" s="60"/>
      <c r="D36" s="82" t="s">
        <v>102</v>
      </c>
    </row>
    <row r="37" spans="1:4" ht="15.75">
      <c r="A37" s="28"/>
      <c r="B37" s="28" t="s">
        <v>11</v>
      </c>
      <c r="C37" s="137"/>
      <c r="D37" s="81" t="s">
        <v>94</v>
      </c>
    </row>
    <row r="38" spans="1:4" ht="15.75">
      <c r="A38" s="82" t="s">
        <v>95</v>
      </c>
      <c r="B38" s="94" t="s">
        <v>13</v>
      </c>
      <c r="C38" s="82"/>
      <c r="D38" s="82" t="s">
        <v>96</v>
      </c>
    </row>
    <row r="39" spans="1:4" ht="15.75">
      <c r="A39" s="100">
        <v>4</v>
      </c>
      <c r="B39" s="101">
        <v>0.27083333333333331</v>
      </c>
      <c r="C39" s="100"/>
      <c r="D39" s="82" t="s">
        <v>141</v>
      </c>
    </row>
  </sheetData>
  <mergeCells count="24">
    <mergeCell ref="AU11:AU12"/>
    <mergeCell ref="A3:A4"/>
    <mergeCell ref="B3:B4"/>
    <mergeCell ref="C3:AQ3"/>
    <mergeCell ref="AR3:AR4"/>
    <mergeCell ref="AS3:AT4"/>
    <mergeCell ref="AU3:AU4"/>
    <mergeCell ref="A11:A12"/>
    <mergeCell ref="B11:B12"/>
    <mergeCell ref="C11:AQ11"/>
    <mergeCell ref="AR11:AR12"/>
    <mergeCell ref="AS11:AT12"/>
    <mergeCell ref="AY18:AY19"/>
    <mergeCell ref="A26:A27"/>
    <mergeCell ref="B26:B27"/>
    <mergeCell ref="C26:AQ26"/>
    <mergeCell ref="AV26:AV27"/>
    <mergeCell ref="AW26:AX27"/>
    <mergeCell ref="AY26:AY27"/>
    <mergeCell ref="A18:A19"/>
    <mergeCell ref="B18:B19"/>
    <mergeCell ref="C18:AQ18"/>
    <mergeCell ref="AV18:AV19"/>
    <mergeCell ref="AW18:AX19"/>
  </mergeCells>
  <pageMargins left="0.11811023622047245" right="0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E48"/>
  <sheetViews>
    <sheetView zoomScale="80" zoomScaleNormal="80" workbookViewId="0">
      <selection activeCell="AC18" sqref="AC18"/>
    </sheetView>
  </sheetViews>
  <sheetFormatPr defaultRowHeight="15"/>
  <cols>
    <col min="3" max="52" width="6.85546875" customWidth="1"/>
  </cols>
  <sheetData>
    <row r="1" spans="1:56" s="82" customFormat="1" ht="15.75">
      <c r="I1" s="83"/>
      <c r="L1" s="74" t="s">
        <v>40</v>
      </c>
      <c r="N1" s="83"/>
      <c r="O1" s="83"/>
      <c r="P1" s="83"/>
      <c r="Q1" s="83"/>
      <c r="R1" s="83"/>
      <c r="S1" s="83"/>
      <c r="T1" s="64" t="s">
        <v>114</v>
      </c>
      <c r="U1" s="64"/>
      <c r="V1" s="64"/>
      <c r="W1" s="64"/>
      <c r="Y1" s="74" t="s">
        <v>41</v>
      </c>
      <c r="AC1" s="178" t="s">
        <v>142</v>
      </c>
      <c r="AD1" s="177"/>
      <c r="AE1" s="223" t="s">
        <v>156</v>
      </c>
      <c r="AF1" s="177"/>
      <c r="AG1" s="177"/>
      <c r="AH1" s="177"/>
      <c r="AI1" s="177"/>
      <c r="AJ1" s="177"/>
      <c r="AK1" s="177"/>
    </row>
    <row r="2" spans="1:56" s="82" customFormat="1" ht="16.5" thickBot="1">
      <c r="Q2" s="82" t="s">
        <v>42</v>
      </c>
      <c r="W2" s="82" t="s">
        <v>43</v>
      </c>
    </row>
    <row r="3" spans="1:56" s="82" customFormat="1" ht="15" customHeight="1">
      <c r="A3" s="298" t="s">
        <v>5</v>
      </c>
      <c r="B3" s="300" t="s">
        <v>6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8" t="s">
        <v>7</v>
      </c>
      <c r="BB3" s="310" t="s">
        <v>8</v>
      </c>
      <c r="BC3" s="311"/>
      <c r="BD3" s="306" t="s">
        <v>9</v>
      </c>
    </row>
    <row r="4" spans="1:56" s="82" customFormat="1" ht="15.75">
      <c r="A4" s="299"/>
      <c r="B4" s="301"/>
      <c r="C4" s="4" t="s">
        <v>44</v>
      </c>
      <c r="D4" s="5" t="s">
        <v>45</v>
      </c>
      <c r="E4" s="4" t="s">
        <v>44</v>
      </c>
      <c r="F4" s="25" t="s">
        <v>46</v>
      </c>
      <c r="G4" s="4" t="s">
        <v>44</v>
      </c>
      <c r="H4" s="5" t="s">
        <v>45</v>
      </c>
      <c r="I4" s="4" t="s">
        <v>44</v>
      </c>
      <c r="J4" s="25" t="s">
        <v>46</v>
      </c>
      <c r="K4" s="4" t="s">
        <v>44</v>
      </c>
      <c r="L4" s="5" t="s">
        <v>45</v>
      </c>
      <c r="M4" s="4" t="s">
        <v>44</v>
      </c>
      <c r="N4" s="25" t="s">
        <v>46</v>
      </c>
      <c r="O4" s="4" t="s">
        <v>44</v>
      </c>
      <c r="P4" s="5" t="s">
        <v>45</v>
      </c>
      <c r="Q4" s="4" t="s">
        <v>44</v>
      </c>
      <c r="R4" s="25" t="s">
        <v>46</v>
      </c>
      <c r="S4" s="4" t="s">
        <v>44</v>
      </c>
      <c r="T4" s="5" t="s">
        <v>45</v>
      </c>
      <c r="U4" s="4" t="s">
        <v>44</v>
      </c>
      <c r="V4" s="25" t="s">
        <v>46</v>
      </c>
      <c r="W4" s="4" t="s">
        <v>44</v>
      </c>
      <c r="X4" s="5" t="s">
        <v>45</v>
      </c>
      <c r="Y4" s="4" t="s">
        <v>44</v>
      </c>
      <c r="Z4" s="25" t="s">
        <v>46</v>
      </c>
      <c r="AA4" s="4" t="s">
        <v>44</v>
      </c>
      <c r="AB4" s="5" t="s">
        <v>45</v>
      </c>
      <c r="AC4" s="4" t="s">
        <v>44</v>
      </c>
      <c r="AD4" s="25" t="s">
        <v>46</v>
      </c>
      <c r="AE4" s="4" t="s">
        <v>44</v>
      </c>
      <c r="AF4" s="5" t="s">
        <v>45</v>
      </c>
      <c r="AG4" s="4" t="s">
        <v>44</v>
      </c>
      <c r="AH4" s="25" t="s">
        <v>46</v>
      </c>
      <c r="AI4" s="4" t="s">
        <v>44</v>
      </c>
      <c r="AJ4" s="5" t="s">
        <v>45</v>
      </c>
      <c r="AK4" s="4" t="s">
        <v>44</v>
      </c>
      <c r="AL4" s="25" t="s">
        <v>46</v>
      </c>
      <c r="AM4" s="4" t="s">
        <v>44</v>
      </c>
      <c r="AN4" s="5" t="s">
        <v>45</v>
      </c>
      <c r="AO4" s="4" t="s">
        <v>44</v>
      </c>
      <c r="AP4" s="25" t="s">
        <v>46</v>
      </c>
      <c r="AQ4" s="4" t="s">
        <v>44</v>
      </c>
      <c r="AR4" s="5" t="s">
        <v>45</v>
      </c>
      <c r="AS4" s="4" t="s">
        <v>44</v>
      </c>
      <c r="AT4" s="25" t="s">
        <v>46</v>
      </c>
      <c r="AU4" s="4" t="s">
        <v>44</v>
      </c>
      <c r="AV4" s="5" t="s">
        <v>45</v>
      </c>
      <c r="AW4" s="4" t="s">
        <v>44</v>
      </c>
      <c r="AX4" s="25" t="s">
        <v>46</v>
      </c>
      <c r="AY4" s="4" t="s">
        <v>44</v>
      </c>
      <c r="AZ4" s="5" t="s">
        <v>45</v>
      </c>
      <c r="BA4" s="309"/>
      <c r="BB4" s="7"/>
      <c r="BC4" s="8"/>
      <c r="BD4" s="307"/>
    </row>
    <row r="5" spans="1:56" s="82" customFormat="1" ht="15.75">
      <c r="A5" s="261" t="s">
        <v>13</v>
      </c>
      <c r="B5" s="87">
        <v>7</v>
      </c>
      <c r="C5" s="9"/>
      <c r="D5" s="12"/>
      <c r="E5" s="10"/>
      <c r="F5" s="12"/>
      <c r="G5" s="12">
        <f>C10+48/1440</f>
        <v>0.27847222222222223</v>
      </c>
      <c r="H5" s="12">
        <f>G5+17/1440</f>
        <v>0.2902777777777778</v>
      </c>
      <c r="I5" s="12">
        <f>H5+18/1440</f>
        <v>0.30277777777777781</v>
      </c>
      <c r="J5" s="12">
        <f>I5+26/1440</f>
        <v>0.32083333333333336</v>
      </c>
      <c r="K5" s="12">
        <f>J5+22/1440</f>
        <v>0.33611111111111114</v>
      </c>
      <c r="L5" s="12">
        <f t="shared" ref="L5:X6" si="0">K5+17/1440</f>
        <v>0.34791666666666671</v>
      </c>
      <c r="M5" s="12">
        <f t="shared" ref="M5:Y6" si="1">L5+18/1440</f>
        <v>0.36041666666666672</v>
      </c>
      <c r="N5" s="12">
        <f t="shared" ref="N5:Z6" si="2">M5+26/1440</f>
        <v>0.37847222222222227</v>
      </c>
      <c r="O5" s="218">
        <f t="shared" ref="O5:AA8" si="3">N5+22/1440</f>
        <v>0.39375000000000004</v>
      </c>
      <c r="P5" s="218">
        <f t="shared" ref="P5" si="4">O5+17/1440</f>
        <v>0.40555555555555561</v>
      </c>
      <c r="Q5" s="13">
        <f t="shared" ref="Q5" si="5">P5+18/1440</f>
        <v>0.41805555555555562</v>
      </c>
      <c r="R5" s="13">
        <f t="shared" ref="R5" si="6">Q5+26/1440</f>
        <v>0.43611111111111117</v>
      </c>
      <c r="S5" s="13">
        <f t="shared" ref="S5" si="7">R5+22/1440</f>
        <v>0.45138888888888895</v>
      </c>
      <c r="T5" s="13">
        <f t="shared" ref="T5" si="8">S5+17/1440</f>
        <v>0.46319444444444452</v>
      </c>
      <c r="U5" s="13">
        <f t="shared" ref="U5" si="9">T5+18/1440</f>
        <v>0.47569444444444453</v>
      </c>
      <c r="V5" s="12">
        <f t="shared" ref="V5" si="10">U5+26/1440</f>
        <v>0.49375000000000008</v>
      </c>
      <c r="W5" s="12">
        <f t="shared" ref="W5" si="11">V5+22/1440</f>
        <v>0.50902777777777786</v>
      </c>
      <c r="X5" s="12">
        <f t="shared" ref="X5" si="12">W5+17/1440</f>
        <v>0.52083333333333337</v>
      </c>
      <c r="Y5" s="12">
        <f t="shared" ref="Y5" si="13">X5+18/1440</f>
        <v>0.53333333333333333</v>
      </c>
      <c r="Z5" s="12">
        <f t="shared" ref="Z5" si="14">Y5+26/1440</f>
        <v>0.55138888888888893</v>
      </c>
      <c r="AA5" s="12">
        <f t="shared" ref="AA5" si="15">Z5+22/1440</f>
        <v>0.56666666666666665</v>
      </c>
      <c r="AB5" s="12">
        <f t="shared" ref="AB5:AN6" si="16">AA5+17/1440</f>
        <v>0.57847222222222217</v>
      </c>
      <c r="AC5" s="12">
        <f t="shared" ref="AC5:AO6" si="17">AB5+18/1440</f>
        <v>0.59097222222222212</v>
      </c>
      <c r="AD5" s="12">
        <f t="shared" ref="AD5:AP6" si="18">AC5+26/1440</f>
        <v>0.60902777777777772</v>
      </c>
      <c r="AE5" s="12">
        <f t="shared" ref="AE5:AQ8" si="19">AD5+22/1440</f>
        <v>0.62430555555555545</v>
      </c>
      <c r="AF5" s="12">
        <f t="shared" ref="AF5" si="20">AE5+17/1440</f>
        <v>0.63611111111111096</v>
      </c>
      <c r="AG5" s="12">
        <f t="shared" ref="AG5" si="21">AF5+18/1440</f>
        <v>0.64861111111111092</v>
      </c>
      <c r="AH5" s="12">
        <f t="shared" ref="AH5" si="22">AG5+26/1440</f>
        <v>0.66666666666666652</v>
      </c>
      <c r="AI5" s="12">
        <f t="shared" ref="AI5" si="23">AH5+22/1440</f>
        <v>0.68194444444444424</v>
      </c>
      <c r="AJ5" s="12">
        <f t="shared" ref="AJ5" si="24">AI5+17/1440</f>
        <v>0.69374999999999976</v>
      </c>
      <c r="AK5" s="12">
        <f t="shared" ref="AK5" si="25">AJ5+18/1440</f>
        <v>0.70624999999999971</v>
      </c>
      <c r="AL5" s="12">
        <f t="shared" ref="AL5" si="26">AK5+26/1440</f>
        <v>0.72430555555555531</v>
      </c>
      <c r="AM5" s="13">
        <f t="shared" ref="AM5" si="27">AL5+22/1440</f>
        <v>0.73958333333333304</v>
      </c>
      <c r="AN5" s="13">
        <f t="shared" ref="AN5" si="28">AM5+17/1440</f>
        <v>0.75138888888888855</v>
      </c>
      <c r="AO5" s="13">
        <f t="shared" ref="AO5" si="29">AN5+18/1440</f>
        <v>0.76388888888888851</v>
      </c>
      <c r="AP5" s="13">
        <f t="shared" ref="AP5" si="30">AO5+26/1440</f>
        <v>0.78194444444444411</v>
      </c>
      <c r="AQ5" s="13">
        <f t="shared" ref="AQ5" si="31">AP5+22/1440</f>
        <v>0.79722222222222183</v>
      </c>
      <c r="AR5" s="12">
        <f t="shared" ref="L5:AR8" si="32">AQ5+17/1440</f>
        <v>0.80902777777777735</v>
      </c>
      <c r="AS5" s="12">
        <f t="shared" ref="M5:AS12" si="33">AR5+18/1440</f>
        <v>0.8215277777777773</v>
      </c>
      <c r="AT5" s="12">
        <f t="shared" ref="N5:AT12" si="34">AS5+26/1440</f>
        <v>0.8395833333333329</v>
      </c>
      <c r="AU5" s="12">
        <f t="shared" ref="AU5" si="35">AT5+22/1440</f>
        <v>0.85486111111111063</v>
      </c>
      <c r="AV5" s="12">
        <f t="shared" ref="AV5" si="36">AU5+17/1440</f>
        <v>0.86666666666666614</v>
      </c>
      <c r="AW5" s="12">
        <f t="shared" ref="AW5" si="37">AV5+18/1440</f>
        <v>0.8791666666666661</v>
      </c>
      <c r="AX5" s="12"/>
      <c r="AY5" s="12"/>
      <c r="AZ5" s="12"/>
      <c r="BA5" s="238">
        <v>16</v>
      </c>
      <c r="BB5" s="239">
        <f>(Q5-G5)+(AM5-U5)+(AW5-AQ5)</f>
        <v>0.48541666666666616</v>
      </c>
      <c r="BC5" s="14">
        <f>HOUR(BB5)+MINUTE(BB5)/60</f>
        <v>11.65</v>
      </c>
      <c r="BD5" s="225">
        <f>BC5+0.38</f>
        <v>12.030000000000001</v>
      </c>
    </row>
    <row r="6" spans="1:56" s="82" customFormat="1" ht="15.75">
      <c r="A6" s="86">
        <v>2</v>
      </c>
      <c r="B6" s="87">
        <v>7</v>
      </c>
      <c r="C6" s="9"/>
      <c r="D6" s="12"/>
      <c r="E6" s="12">
        <f>E8-14/1440</f>
        <v>0.25</v>
      </c>
      <c r="F6" s="12">
        <f>E6+26/1440</f>
        <v>0.26805555555555555</v>
      </c>
      <c r="G6" s="12">
        <f>G5+7/1440</f>
        <v>0.28333333333333333</v>
      </c>
      <c r="H6" s="12">
        <f t="shared" ref="H6:H16" si="38">G6+17/1440</f>
        <v>0.2951388888888889</v>
      </c>
      <c r="I6" s="12">
        <f t="shared" ref="I6:I16" si="39">H6+18/1440</f>
        <v>0.30763888888888891</v>
      </c>
      <c r="J6" s="12">
        <f t="shared" ref="J6:J16" si="40">I6+26/1440</f>
        <v>0.32569444444444445</v>
      </c>
      <c r="K6" s="12">
        <f t="shared" ref="K6:K16" si="41">J6+22/1440</f>
        <v>0.34097222222222223</v>
      </c>
      <c r="L6" s="12">
        <f t="shared" si="0"/>
        <v>0.3527777777777778</v>
      </c>
      <c r="M6" s="12">
        <f t="shared" si="1"/>
        <v>0.36527777777777781</v>
      </c>
      <c r="N6" s="13">
        <f t="shared" si="2"/>
        <v>0.38333333333333336</v>
      </c>
      <c r="O6" s="13">
        <f t="shared" si="3"/>
        <v>0.39861111111111114</v>
      </c>
      <c r="P6" s="13">
        <f t="shared" si="0"/>
        <v>0.41041666666666671</v>
      </c>
      <c r="Q6" s="13">
        <f t="shared" si="1"/>
        <v>0.42291666666666672</v>
      </c>
      <c r="R6" s="13">
        <f t="shared" si="2"/>
        <v>0.44097222222222227</v>
      </c>
      <c r="S6" s="12">
        <f t="shared" si="3"/>
        <v>0.45625000000000004</v>
      </c>
      <c r="T6" s="12">
        <f t="shared" si="0"/>
        <v>0.46805555555555561</v>
      </c>
      <c r="U6" s="12">
        <f t="shared" si="1"/>
        <v>0.48055555555555562</v>
      </c>
      <c r="V6" s="12">
        <f t="shared" si="2"/>
        <v>0.49861111111111117</v>
      </c>
      <c r="W6" s="12">
        <f t="shared" si="3"/>
        <v>0.51388888888888895</v>
      </c>
      <c r="X6" s="12">
        <f t="shared" si="0"/>
        <v>0.52569444444444446</v>
      </c>
      <c r="Y6" s="12">
        <f t="shared" si="1"/>
        <v>0.53819444444444442</v>
      </c>
      <c r="Z6" s="12">
        <f t="shared" si="2"/>
        <v>0.55625000000000002</v>
      </c>
      <c r="AA6" s="12">
        <f t="shared" si="3"/>
        <v>0.57152777777777775</v>
      </c>
      <c r="AB6" s="12">
        <f t="shared" si="16"/>
        <v>0.58333333333333326</v>
      </c>
      <c r="AC6" s="12">
        <f t="shared" si="17"/>
        <v>0.59583333333333321</v>
      </c>
      <c r="AD6" s="13">
        <f t="shared" si="18"/>
        <v>0.61388888888888882</v>
      </c>
      <c r="AE6" s="13">
        <f t="shared" si="19"/>
        <v>0.62916666666666654</v>
      </c>
      <c r="AF6" s="13">
        <f t="shared" si="16"/>
        <v>0.64097222222222205</v>
      </c>
      <c r="AG6" s="13">
        <f t="shared" si="17"/>
        <v>0.65347222222222201</v>
      </c>
      <c r="AH6" s="13">
        <f t="shared" si="18"/>
        <v>0.67152777777777761</v>
      </c>
      <c r="AI6" s="12">
        <f t="shared" si="19"/>
        <v>0.68680555555555534</v>
      </c>
      <c r="AJ6" s="12">
        <f t="shared" si="16"/>
        <v>0.69861111111111085</v>
      </c>
      <c r="AK6" s="12">
        <f t="shared" si="17"/>
        <v>0.71111111111111081</v>
      </c>
      <c r="AL6" s="12">
        <f t="shared" si="18"/>
        <v>0.72916666666666641</v>
      </c>
      <c r="AM6" s="12">
        <f t="shared" si="19"/>
        <v>0.74444444444444413</v>
      </c>
      <c r="AN6" s="12">
        <f t="shared" si="16"/>
        <v>0.75624999999999964</v>
      </c>
      <c r="AO6" s="12">
        <f t="shared" si="17"/>
        <v>0.7687499999999996</v>
      </c>
      <c r="AP6" s="12">
        <f t="shared" si="18"/>
        <v>0.7868055555555552</v>
      </c>
      <c r="AQ6" s="12">
        <f t="shared" si="19"/>
        <v>0.80208333333333293</v>
      </c>
      <c r="AR6" s="12">
        <f t="shared" si="32"/>
        <v>0.81388888888888844</v>
      </c>
      <c r="AS6" s="12">
        <f t="shared" si="33"/>
        <v>0.8263888888888884</v>
      </c>
      <c r="AT6" s="12">
        <f t="shared" si="34"/>
        <v>0.844444444444444</v>
      </c>
      <c r="AU6" s="218"/>
      <c r="AV6" s="12"/>
      <c r="AW6" s="12"/>
      <c r="AX6" s="12"/>
      <c r="AY6" s="12"/>
      <c r="AZ6" s="12"/>
      <c r="BA6" s="238">
        <v>17</v>
      </c>
      <c r="BB6" s="239">
        <f>(N6-E6)+(AD6-R6)+(AT6-AH6)</f>
        <v>0.4791666666666663</v>
      </c>
      <c r="BC6" s="14">
        <f>HOUR(BB6)+MINUTE(BB6)/60</f>
        <v>11.5</v>
      </c>
      <c r="BD6" s="225">
        <f t="shared" ref="BD6:BD16" si="42">BC6+0.38</f>
        <v>11.88</v>
      </c>
    </row>
    <row r="7" spans="1:56" s="82" customFormat="1" ht="15.75">
      <c r="A7" s="86">
        <v>3</v>
      </c>
      <c r="B7" s="87">
        <v>7</v>
      </c>
      <c r="C7" s="9"/>
      <c r="D7" s="12"/>
      <c r="E7" s="12"/>
      <c r="F7" s="12">
        <f>F6+7/1440</f>
        <v>0.27291666666666664</v>
      </c>
      <c r="G7" s="12">
        <f t="shared" ref="G7:G16" si="43">G6+7/1440</f>
        <v>0.28819444444444442</v>
      </c>
      <c r="H7" s="12">
        <f t="shared" si="38"/>
        <v>0.3</v>
      </c>
      <c r="I7" s="12">
        <f t="shared" si="39"/>
        <v>0.3125</v>
      </c>
      <c r="J7" s="12">
        <f t="shared" si="40"/>
        <v>0.33055555555555555</v>
      </c>
      <c r="K7" s="12">
        <f t="shared" si="41"/>
        <v>0.34583333333333333</v>
      </c>
      <c r="L7" s="12">
        <f t="shared" si="32"/>
        <v>0.3576388888888889</v>
      </c>
      <c r="M7" s="12">
        <f t="shared" si="33"/>
        <v>0.37013888888888891</v>
      </c>
      <c r="N7" s="12">
        <f t="shared" si="34"/>
        <v>0.38819444444444445</v>
      </c>
      <c r="O7" s="12">
        <f t="shared" si="3"/>
        <v>0.40347222222222223</v>
      </c>
      <c r="P7" s="12">
        <f t="shared" si="32"/>
        <v>0.4152777777777778</v>
      </c>
      <c r="Q7" s="12">
        <f t="shared" si="33"/>
        <v>0.42777777777777781</v>
      </c>
      <c r="R7" s="13">
        <f t="shared" si="34"/>
        <v>0.44583333333333336</v>
      </c>
      <c r="S7" s="13">
        <f t="shared" si="3"/>
        <v>0.46111111111111114</v>
      </c>
      <c r="T7" s="13">
        <f t="shared" si="32"/>
        <v>0.47291666666666671</v>
      </c>
      <c r="U7" s="13">
        <f t="shared" si="33"/>
        <v>0.48541666666666672</v>
      </c>
      <c r="V7" s="13">
        <f t="shared" si="34"/>
        <v>0.50347222222222232</v>
      </c>
      <c r="W7" s="12">
        <f t="shared" si="3"/>
        <v>0.51875000000000004</v>
      </c>
      <c r="X7" s="12">
        <f t="shared" si="32"/>
        <v>0.53055555555555556</v>
      </c>
      <c r="Y7" s="12">
        <f t="shared" si="33"/>
        <v>0.54305555555555551</v>
      </c>
      <c r="Z7" s="12">
        <f t="shared" si="34"/>
        <v>0.56111111111111112</v>
      </c>
      <c r="AA7" s="12">
        <f t="shared" si="3"/>
        <v>0.57638888888888884</v>
      </c>
      <c r="AB7" s="12">
        <f t="shared" si="32"/>
        <v>0.58819444444444435</v>
      </c>
      <c r="AC7" s="12">
        <f t="shared" si="33"/>
        <v>0.60069444444444431</v>
      </c>
      <c r="AD7" s="12">
        <f t="shared" si="34"/>
        <v>0.61874999999999991</v>
      </c>
      <c r="AE7" s="12">
        <f t="shared" si="19"/>
        <v>0.63402777777777763</v>
      </c>
      <c r="AF7" s="12">
        <f t="shared" si="32"/>
        <v>0.64583333333333315</v>
      </c>
      <c r="AG7" s="12">
        <f t="shared" si="33"/>
        <v>0.6583333333333331</v>
      </c>
      <c r="AH7" s="13">
        <f t="shared" si="34"/>
        <v>0.67638888888888871</v>
      </c>
      <c r="AI7" s="13">
        <f t="shared" si="19"/>
        <v>0.69166666666666643</v>
      </c>
      <c r="AJ7" s="13">
        <f t="shared" si="32"/>
        <v>0.70347222222222194</v>
      </c>
      <c r="AK7" s="13">
        <f t="shared" si="33"/>
        <v>0.7159722222222219</v>
      </c>
      <c r="AL7" s="13">
        <f t="shared" si="34"/>
        <v>0.7340277777777775</v>
      </c>
      <c r="AM7" s="12">
        <f t="shared" si="19"/>
        <v>0.74930555555555522</v>
      </c>
      <c r="AN7" s="12">
        <f t="shared" si="32"/>
        <v>0.76111111111111074</v>
      </c>
      <c r="AO7" s="12">
        <f t="shared" si="33"/>
        <v>0.77361111111111069</v>
      </c>
      <c r="AP7" s="12">
        <f t="shared" si="34"/>
        <v>0.7916666666666663</v>
      </c>
      <c r="AQ7" s="12">
        <f t="shared" si="19"/>
        <v>0.80694444444444402</v>
      </c>
      <c r="AR7" s="12">
        <f t="shared" si="32"/>
        <v>0.81874999999999953</v>
      </c>
      <c r="AS7" s="12">
        <f t="shared" si="33"/>
        <v>0.83124999999999949</v>
      </c>
      <c r="AT7" s="12">
        <f t="shared" si="34"/>
        <v>0.84930555555555509</v>
      </c>
      <c r="AU7" s="12">
        <f t="shared" ref="O7:AU12" si="44">AT7+22/1440</f>
        <v>0.86458333333333282</v>
      </c>
      <c r="AV7" s="12">
        <f t="shared" ref="L7:AV12" si="45">AU7+17/1440</f>
        <v>0.87638888888888833</v>
      </c>
      <c r="AW7" s="12">
        <f t="shared" ref="AW7" si="46">AV7+18/1440</f>
        <v>0.88888888888888828</v>
      </c>
      <c r="AX7" s="12">
        <f t="shared" ref="AX7" si="47">AW7+26/1440</f>
        <v>0.90694444444444389</v>
      </c>
      <c r="AY7" s="12">
        <f t="shared" ref="AY7" si="48">AX7+22/1440</f>
        <v>0.92222222222222161</v>
      </c>
      <c r="AZ7" s="12">
        <f t="shared" ref="AZ7" si="49">AY7+17/1440</f>
        <v>0.93402777777777712</v>
      </c>
      <c r="BA7" s="238">
        <v>20</v>
      </c>
      <c r="BB7" s="239">
        <f>(R7-F7)+(AH7-V7)+(AZ7-AL7)</f>
        <v>0.54583333333333273</v>
      </c>
      <c r="BC7" s="14">
        <f t="shared" ref="BC7:BC16" si="50">HOUR(BB7)+MINUTE(BB7)/60</f>
        <v>13.1</v>
      </c>
      <c r="BD7" s="225">
        <f t="shared" si="42"/>
        <v>13.48</v>
      </c>
    </row>
    <row r="8" spans="1:56" s="82" customFormat="1" ht="15.75">
      <c r="A8" s="86">
        <v>4</v>
      </c>
      <c r="B8" s="87">
        <v>7</v>
      </c>
      <c r="C8" s="9"/>
      <c r="D8" s="12"/>
      <c r="E8" s="12">
        <f t="shared" ref="E8" si="51">E9-7/1440</f>
        <v>0.25972222222222224</v>
      </c>
      <c r="F8" s="12">
        <f t="shared" ref="F8:F16" si="52">E8+26/1440</f>
        <v>0.27777777777777779</v>
      </c>
      <c r="G8" s="12">
        <f t="shared" si="43"/>
        <v>0.29305555555555551</v>
      </c>
      <c r="H8" s="12">
        <f t="shared" si="38"/>
        <v>0.30486111111111108</v>
      </c>
      <c r="I8" s="12">
        <f t="shared" si="39"/>
        <v>0.31736111111111109</v>
      </c>
      <c r="J8" s="12">
        <f t="shared" si="40"/>
        <v>0.33541666666666664</v>
      </c>
      <c r="K8" s="12">
        <f t="shared" si="41"/>
        <v>0.35069444444444442</v>
      </c>
      <c r="L8" s="12">
        <f t="shared" si="32"/>
        <v>0.36249999999999999</v>
      </c>
      <c r="M8" s="12">
        <f t="shared" si="33"/>
        <v>0.375</v>
      </c>
      <c r="N8" s="13">
        <f t="shared" si="34"/>
        <v>0.39305555555555555</v>
      </c>
      <c r="O8" s="13">
        <f t="shared" si="3"/>
        <v>0.40833333333333333</v>
      </c>
      <c r="P8" s="13">
        <f t="shared" si="32"/>
        <v>0.4201388888888889</v>
      </c>
      <c r="Q8" s="13">
        <f t="shared" si="33"/>
        <v>0.43263888888888891</v>
      </c>
      <c r="R8" s="13">
        <f t="shared" si="34"/>
        <v>0.45069444444444445</v>
      </c>
      <c r="S8" s="12">
        <f t="shared" si="3"/>
        <v>0.46597222222222223</v>
      </c>
      <c r="T8" s="12">
        <f t="shared" si="32"/>
        <v>0.4777777777777778</v>
      </c>
      <c r="U8" s="12">
        <f t="shared" si="33"/>
        <v>0.49027777777777781</v>
      </c>
      <c r="V8" s="12">
        <f t="shared" si="34"/>
        <v>0.50833333333333341</v>
      </c>
      <c r="W8" s="12">
        <f t="shared" si="3"/>
        <v>0.52361111111111114</v>
      </c>
      <c r="X8" s="12">
        <f t="shared" si="32"/>
        <v>0.53541666666666665</v>
      </c>
      <c r="Y8" s="12">
        <f t="shared" si="33"/>
        <v>0.54791666666666661</v>
      </c>
      <c r="Z8" s="12">
        <f t="shared" si="34"/>
        <v>0.56597222222222221</v>
      </c>
      <c r="AA8" s="12">
        <f t="shared" si="3"/>
        <v>0.58124999999999993</v>
      </c>
      <c r="AB8" s="12">
        <f t="shared" si="32"/>
        <v>0.59305555555555545</v>
      </c>
      <c r="AC8" s="12">
        <f t="shared" si="33"/>
        <v>0.6055555555555554</v>
      </c>
      <c r="AD8" s="12">
        <f t="shared" si="34"/>
        <v>0.62361111111111101</v>
      </c>
      <c r="AE8" s="12">
        <f t="shared" si="19"/>
        <v>0.63888888888888873</v>
      </c>
      <c r="AF8" s="12">
        <f t="shared" si="32"/>
        <v>0.65069444444444424</v>
      </c>
      <c r="AG8" s="12">
        <f t="shared" si="33"/>
        <v>0.6631944444444442</v>
      </c>
      <c r="AH8" s="12">
        <f t="shared" si="34"/>
        <v>0.6812499999999998</v>
      </c>
      <c r="AI8" s="12">
        <f t="shared" si="19"/>
        <v>0.69652777777777752</v>
      </c>
      <c r="AJ8" s="12">
        <f t="shared" si="32"/>
        <v>0.70833333333333304</v>
      </c>
      <c r="AK8" s="12">
        <f t="shared" si="33"/>
        <v>0.72083333333333299</v>
      </c>
      <c r="AL8" s="13">
        <f t="shared" si="34"/>
        <v>0.7388888888888886</v>
      </c>
      <c r="AM8" s="13">
        <f t="shared" si="19"/>
        <v>0.75416666666666632</v>
      </c>
      <c r="AN8" s="13">
        <f t="shared" si="32"/>
        <v>0.76597222222222183</v>
      </c>
      <c r="AO8" s="13">
        <f t="shared" si="33"/>
        <v>0.77847222222222179</v>
      </c>
      <c r="AP8" s="13">
        <f t="shared" si="34"/>
        <v>0.79652777777777739</v>
      </c>
      <c r="AQ8" s="12">
        <f t="shared" si="19"/>
        <v>0.81180555555555511</v>
      </c>
      <c r="AR8" s="12">
        <f t="shared" si="32"/>
        <v>0.82361111111111063</v>
      </c>
      <c r="AS8" s="12">
        <f t="shared" si="33"/>
        <v>0.83611111111111058</v>
      </c>
      <c r="AT8" s="12">
        <f t="shared" si="34"/>
        <v>0.85416666666666619</v>
      </c>
      <c r="AU8" s="12">
        <f t="shared" si="44"/>
        <v>0.86944444444444391</v>
      </c>
      <c r="AV8" s="12">
        <f t="shared" si="45"/>
        <v>0.88124999999999942</v>
      </c>
      <c r="AW8" s="218"/>
      <c r="AX8" s="12"/>
      <c r="AY8" s="12"/>
      <c r="AZ8" s="12"/>
      <c r="BA8" s="238">
        <v>18</v>
      </c>
      <c r="BB8" s="239">
        <f>(N8-E8)+(AL8-R8)+(AV8-AP8)</f>
        <v>0.50624999999999942</v>
      </c>
      <c r="BC8" s="14">
        <f t="shared" si="50"/>
        <v>12.15</v>
      </c>
      <c r="BD8" s="225">
        <f t="shared" si="42"/>
        <v>12.530000000000001</v>
      </c>
    </row>
    <row r="9" spans="1:56" s="82" customFormat="1" ht="15.75">
      <c r="A9" s="86">
        <v>5</v>
      </c>
      <c r="B9" s="87">
        <v>7</v>
      </c>
      <c r="C9" s="9"/>
      <c r="D9" s="12"/>
      <c r="E9" s="12">
        <f>E10-7/1440</f>
        <v>0.26458333333333334</v>
      </c>
      <c r="F9" s="12">
        <f t="shared" si="52"/>
        <v>0.28263888888888888</v>
      </c>
      <c r="G9" s="12">
        <f t="shared" si="43"/>
        <v>0.29791666666666661</v>
      </c>
      <c r="H9" s="12">
        <f t="shared" si="38"/>
        <v>0.30972222222222218</v>
      </c>
      <c r="I9" s="12">
        <f t="shared" si="39"/>
        <v>0.32222222222222219</v>
      </c>
      <c r="J9" s="12">
        <f t="shared" si="40"/>
        <v>0.34027777777777773</v>
      </c>
      <c r="K9" s="12">
        <f t="shared" si="41"/>
        <v>0.35555555555555551</v>
      </c>
      <c r="L9" s="12">
        <f t="shared" si="45"/>
        <v>0.36736111111111108</v>
      </c>
      <c r="M9" s="12">
        <f t="shared" si="33"/>
        <v>0.37986111111111109</v>
      </c>
      <c r="N9" s="12">
        <f t="shared" si="34"/>
        <v>0.39791666666666664</v>
      </c>
      <c r="O9" s="12">
        <f t="shared" si="44"/>
        <v>0.41319444444444442</v>
      </c>
      <c r="P9" s="12">
        <f t="shared" si="45"/>
        <v>0.42499999999999999</v>
      </c>
      <c r="Q9" s="12">
        <f t="shared" si="33"/>
        <v>0.4375</v>
      </c>
      <c r="R9" s="13">
        <f t="shared" si="34"/>
        <v>0.45555555555555555</v>
      </c>
      <c r="S9" s="13">
        <f t="shared" si="44"/>
        <v>0.47083333333333333</v>
      </c>
      <c r="T9" s="13">
        <f t="shared" si="45"/>
        <v>0.4826388888888889</v>
      </c>
      <c r="U9" s="13">
        <f t="shared" si="33"/>
        <v>0.49513888888888891</v>
      </c>
      <c r="V9" s="13">
        <f t="shared" si="34"/>
        <v>0.51319444444444451</v>
      </c>
      <c r="W9" s="12">
        <f t="shared" si="44"/>
        <v>0.52847222222222223</v>
      </c>
      <c r="X9" s="12">
        <f t="shared" si="45"/>
        <v>0.54027777777777775</v>
      </c>
      <c r="Y9" s="12">
        <f t="shared" si="33"/>
        <v>0.5527777777777777</v>
      </c>
      <c r="Z9" s="12">
        <f t="shared" si="34"/>
        <v>0.5708333333333333</v>
      </c>
      <c r="AA9" s="12">
        <f t="shared" si="44"/>
        <v>0.58611111111111103</v>
      </c>
      <c r="AB9" s="12">
        <f t="shared" si="45"/>
        <v>0.59791666666666654</v>
      </c>
      <c r="AC9" s="12">
        <f t="shared" si="33"/>
        <v>0.6104166666666665</v>
      </c>
      <c r="AD9" s="12">
        <f t="shared" si="34"/>
        <v>0.6284722222222221</v>
      </c>
      <c r="AE9" s="12">
        <f t="shared" si="44"/>
        <v>0.64374999999999982</v>
      </c>
      <c r="AF9" s="13">
        <f t="shared" si="45"/>
        <v>0.65555555555555534</v>
      </c>
      <c r="AG9" s="13">
        <f t="shared" si="33"/>
        <v>0.66805555555555529</v>
      </c>
      <c r="AH9" s="13">
        <f t="shared" si="34"/>
        <v>0.68611111111111089</v>
      </c>
      <c r="AI9" s="13">
        <f t="shared" si="44"/>
        <v>0.70138888888888862</v>
      </c>
      <c r="AJ9" s="13">
        <f t="shared" si="45"/>
        <v>0.71319444444444413</v>
      </c>
      <c r="AK9" s="12">
        <f t="shared" si="33"/>
        <v>0.72569444444444409</v>
      </c>
      <c r="AL9" s="12">
        <f t="shared" si="34"/>
        <v>0.74374999999999969</v>
      </c>
      <c r="AM9" s="12">
        <f t="shared" si="44"/>
        <v>0.75902777777777741</v>
      </c>
      <c r="AN9" s="12">
        <f t="shared" si="45"/>
        <v>0.77083333333333293</v>
      </c>
      <c r="AO9" s="12">
        <f t="shared" si="33"/>
        <v>0.78333333333333288</v>
      </c>
      <c r="AP9" s="12">
        <f t="shared" si="34"/>
        <v>0.80138888888888848</v>
      </c>
      <c r="AQ9" s="12">
        <f t="shared" si="44"/>
        <v>0.81666666666666621</v>
      </c>
      <c r="AR9" s="12">
        <f t="shared" si="45"/>
        <v>0.82847222222222172</v>
      </c>
      <c r="AS9" s="12">
        <f t="shared" si="33"/>
        <v>0.84097222222222168</v>
      </c>
      <c r="AT9" s="218">
        <f t="shared" si="34"/>
        <v>0.85902777777777728</v>
      </c>
      <c r="AU9" s="218"/>
      <c r="AV9" s="218"/>
      <c r="AW9" s="218"/>
      <c r="AX9" s="218"/>
      <c r="AY9" s="12"/>
      <c r="AZ9" s="12"/>
      <c r="BA9" s="238">
        <v>17</v>
      </c>
      <c r="BB9" s="239">
        <f>(R9-E9)+(AF9-V9)+(AT9-AJ9)</f>
        <v>0.47916666666666619</v>
      </c>
      <c r="BC9" s="14">
        <f t="shared" si="50"/>
        <v>11.5</v>
      </c>
      <c r="BD9" s="225">
        <f t="shared" si="42"/>
        <v>11.88</v>
      </c>
    </row>
    <row r="10" spans="1:56" s="82" customFormat="1" ht="15.75">
      <c r="A10" s="86">
        <v>6</v>
      </c>
      <c r="B10" s="87">
        <v>7</v>
      </c>
      <c r="C10" s="237">
        <v>0.24513888888888888</v>
      </c>
      <c r="D10" s="12">
        <f>C10+17/1440</f>
        <v>0.25694444444444442</v>
      </c>
      <c r="E10" s="12">
        <f>D10+18/1440</f>
        <v>0.26944444444444443</v>
      </c>
      <c r="F10" s="12">
        <f t="shared" si="52"/>
        <v>0.28749999999999998</v>
      </c>
      <c r="G10" s="12">
        <f t="shared" si="43"/>
        <v>0.3027777777777777</v>
      </c>
      <c r="H10" s="12">
        <f t="shared" si="38"/>
        <v>0.31458333333333327</v>
      </c>
      <c r="I10" s="12">
        <f t="shared" si="39"/>
        <v>0.32708333333333328</v>
      </c>
      <c r="J10" s="12">
        <f t="shared" si="40"/>
        <v>0.34513888888888883</v>
      </c>
      <c r="K10" s="12">
        <f t="shared" si="41"/>
        <v>0.36041666666666661</v>
      </c>
      <c r="L10" s="13">
        <f t="shared" si="45"/>
        <v>0.37222222222222218</v>
      </c>
      <c r="M10" s="13">
        <f t="shared" si="33"/>
        <v>0.38472222222222219</v>
      </c>
      <c r="N10" s="13">
        <f t="shared" si="34"/>
        <v>0.40277777777777773</v>
      </c>
      <c r="O10" s="13">
        <f t="shared" si="44"/>
        <v>0.41805555555555551</v>
      </c>
      <c r="P10" s="13">
        <f t="shared" si="45"/>
        <v>0.42986111111111108</v>
      </c>
      <c r="Q10" s="12">
        <f t="shared" si="33"/>
        <v>0.44236111111111109</v>
      </c>
      <c r="R10" s="12">
        <f t="shared" si="34"/>
        <v>0.46041666666666664</v>
      </c>
      <c r="S10" s="12">
        <f t="shared" si="44"/>
        <v>0.47569444444444442</v>
      </c>
      <c r="T10" s="12">
        <f t="shared" si="45"/>
        <v>0.48749999999999999</v>
      </c>
      <c r="U10" s="12">
        <f t="shared" si="33"/>
        <v>0.5</v>
      </c>
      <c r="V10" s="12">
        <f t="shared" si="34"/>
        <v>0.5180555555555556</v>
      </c>
      <c r="W10" s="12">
        <f t="shared" si="44"/>
        <v>0.53333333333333333</v>
      </c>
      <c r="X10" s="12">
        <f t="shared" si="45"/>
        <v>0.54513888888888884</v>
      </c>
      <c r="Y10" s="12">
        <f t="shared" si="33"/>
        <v>0.5576388888888888</v>
      </c>
      <c r="Z10" s="12">
        <f t="shared" si="34"/>
        <v>0.5756944444444444</v>
      </c>
      <c r="AA10" s="12">
        <f t="shared" si="44"/>
        <v>0.59097222222222212</v>
      </c>
      <c r="AB10" s="13">
        <f t="shared" si="45"/>
        <v>0.60277777777777763</v>
      </c>
      <c r="AC10" s="13">
        <f t="shared" si="33"/>
        <v>0.61527777777777759</v>
      </c>
      <c r="AD10" s="13">
        <f t="shared" si="34"/>
        <v>0.63333333333333319</v>
      </c>
      <c r="AE10" s="13">
        <f t="shared" si="44"/>
        <v>0.64861111111111092</v>
      </c>
      <c r="AF10" s="13">
        <f t="shared" si="45"/>
        <v>0.66041666666666643</v>
      </c>
      <c r="AG10" s="12">
        <f t="shared" si="33"/>
        <v>0.67291666666666639</v>
      </c>
      <c r="AH10" s="12">
        <f t="shared" si="34"/>
        <v>0.69097222222222199</v>
      </c>
      <c r="AI10" s="12">
        <f t="shared" si="44"/>
        <v>0.70624999999999971</v>
      </c>
      <c r="AJ10" s="12">
        <f t="shared" si="45"/>
        <v>0.71805555555555522</v>
      </c>
      <c r="AK10" s="12">
        <f t="shared" si="33"/>
        <v>0.73055555555555518</v>
      </c>
      <c r="AL10" s="12">
        <f t="shared" si="34"/>
        <v>0.74861111111111078</v>
      </c>
      <c r="AM10" s="12">
        <f t="shared" si="44"/>
        <v>0.76388888888888851</v>
      </c>
      <c r="AN10" s="12">
        <f t="shared" si="45"/>
        <v>0.77569444444444402</v>
      </c>
      <c r="AO10" s="12">
        <f t="shared" si="33"/>
        <v>0.78819444444444398</v>
      </c>
      <c r="AP10" s="12">
        <f t="shared" si="34"/>
        <v>0.80624999999999958</v>
      </c>
      <c r="AQ10" s="12">
        <f t="shared" si="44"/>
        <v>0.8215277777777773</v>
      </c>
      <c r="AR10" s="12">
        <f t="shared" si="45"/>
        <v>0.83333333333333282</v>
      </c>
      <c r="AS10" s="12">
        <f t="shared" si="33"/>
        <v>0.84583333333333277</v>
      </c>
      <c r="AT10" s="12">
        <f t="shared" si="34"/>
        <v>0.86388888888888837</v>
      </c>
      <c r="AU10" s="12">
        <f t="shared" si="44"/>
        <v>0.8791666666666661</v>
      </c>
      <c r="AV10" s="12">
        <f t="shared" si="45"/>
        <v>0.89097222222222161</v>
      </c>
      <c r="AW10" s="12"/>
      <c r="AX10" s="12"/>
      <c r="AY10" s="12"/>
      <c r="AZ10" s="12"/>
      <c r="BA10" s="238">
        <v>18</v>
      </c>
      <c r="BB10" s="239">
        <f>(L10-C10)+(AB10-P10)+(AV10-AF10)</f>
        <v>0.530555555555555</v>
      </c>
      <c r="BC10" s="14">
        <f t="shared" si="50"/>
        <v>12.733333333333333</v>
      </c>
      <c r="BD10" s="225">
        <f t="shared" si="42"/>
        <v>13.113333333333333</v>
      </c>
    </row>
    <row r="11" spans="1:56" s="82" customFormat="1" ht="15.75">
      <c r="A11" s="86">
        <v>7</v>
      </c>
      <c r="B11" s="87">
        <v>6</v>
      </c>
      <c r="C11" s="218"/>
      <c r="D11" s="12"/>
      <c r="E11" s="12">
        <f>E10+6/1440</f>
        <v>0.27361111111111108</v>
      </c>
      <c r="F11" s="12">
        <f t="shared" si="52"/>
        <v>0.29166666666666663</v>
      </c>
      <c r="G11" s="12">
        <f>G10+6/1440</f>
        <v>0.30694444444444435</v>
      </c>
      <c r="H11" s="12">
        <f t="shared" si="38"/>
        <v>0.31874999999999992</v>
      </c>
      <c r="I11" s="12">
        <f t="shared" si="39"/>
        <v>0.33124999999999993</v>
      </c>
      <c r="J11" s="12">
        <f t="shared" si="40"/>
        <v>0.34930555555555548</v>
      </c>
      <c r="K11" s="12">
        <f t="shared" si="41"/>
        <v>0.36458333333333326</v>
      </c>
      <c r="L11" s="12">
        <f t="shared" si="45"/>
        <v>0.37638888888888883</v>
      </c>
      <c r="M11" s="12">
        <f t="shared" si="33"/>
        <v>0.38888888888888884</v>
      </c>
      <c r="N11" s="12">
        <f t="shared" si="34"/>
        <v>0.40694444444444439</v>
      </c>
      <c r="O11" s="12">
        <f t="shared" si="44"/>
        <v>0.42222222222222217</v>
      </c>
      <c r="P11" s="12">
        <f t="shared" si="45"/>
        <v>0.43402777777777773</v>
      </c>
      <c r="Q11" s="12">
        <f t="shared" si="33"/>
        <v>0.44652777777777775</v>
      </c>
      <c r="R11" s="12">
        <f t="shared" si="34"/>
        <v>0.46458333333333329</v>
      </c>
      <c r="S11" s="12">
        <f t="shared" si="44"/>
        <v>0.47986111111111107</v>
      </c>
      <c r="T11" s="13">
        <f t="shared" si="45"/>
        <v>0.49166666666666664</v>
      </c>
      <c r="U11" s="13">
        <f t="shared" si="33"/>
        <v>0.50416666666666665</v>
      </c>
      <c r="V11" s="13">
        <f t="shared" si="34"/>
        <v>0.52222222222222225</v>
      </c>
      <c r="W11" s="13">
        <f t="shared" si="44"/>
        <v>0.53749999999999998</v>
      </c>
      <c r="X11" s="13">
        <f t="shared" si="45"/>
        <v>0.54930555555555549</v>
      </c>
      <c r="Y11" s="218">
        <f t="shared" si="33"/>
        <v>0.56180555555555545</v>
      </c>
      <c r="Z11" s="218">
        <f t="shared" si="34"/>
        <v>0.57986111111111105</v>
      </c>
      <c r="AA11" s="218">
        <f t="shared" si="44"/>
        <v>0.59513888888888877</v>
      </c>
      <c r="AB11" s="218">
        <f t="shared" si="45"/>
        <v>0.60694444444444429</v>
      </c>
      <c r="AC11" s="12">
        <f t="shared" si="33"/>
        <v>0.61944444444444424</v>
      </c>
      <c r="AD11" s="12">
        <f t="shared" si="34"/>
        <v>0.63749999999999984</v>
      </c>
      <c r="AE11" s="12">
        <f t="shared" si="44"/>
        <v>0.65277777777777757</v>
      </c>
      <c r="AF11" s="13">
        <f t="shared" si="45"/>
        <v>0.66458333333333308</v>
      </c>
      <c r="AG11" s="13">
        <f t="shared" si="33"/>
        <v>0.67708333333333304</v>
      </c>
      <c r="AH11" s="13">
        <f t="shared" si="34"/>
        <v>0.69513888888888864</v>
      </c>
      <c r="AI11" s="13">
        <f t="shared" si="44"/>
        <v>0.71041666666666636</v>
      </c>
      <c r="AJ11" s="13">
        <f t="shared" si="45"/>
        <v>0.72222222222222188</v>
      </c>
      <c r="AK11" s="12">
        <f t="shared" si="33"/>
        <v>0.73472222222222183</v>
      </c>
      <c r="AL11" s="12">
        <f t="shared" si="34"/>
        <v>0.75277777777777743</v>
      </c>
      <c r="AM11" s="218">
        <f t="shared" si="44"/>
        <v>0.76805555555555516</v>
      </c>
      <c r="AN11" s="12">
        <f t="shared" si="45"/>
        <v>0.77986111111111067</v>
      </c>
      <c r="AO11" s="12">
        <f t="shared" si="33"/>
        <v>0.79236111111111063</v>
      </c>
      <c r="AP11" s="12">
        <f t="shared" si="34"/>
        <v>0.81041666666666623</v>
      </c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240">
        <v>15</v>
      </c>
      <c r="BB11" s="239">
        <f>(T11-E11)+(AF11-X11)+(AP11-AJ11)</f>
        <v>0.4215277777777775</v>
      </c>
      <c r="BC11" s="14">
        <f t="shared" si="50"/>
        <v>10.116666666666667</v>
      </c>
      <c r="BD11" s="225">
        <f t="shared" si="42"/>
        <v>10.496666666666668</v>
      </c>
    </row>
    <row r="12" spans="1:56" s="82" customFormat="1" ht="15.75">
      <c r="A12" s="86">
        <v>8</v>
      </c>
      <c r="B12" s="87">
        <v>7</v>
      </c>
      <c r="C12" s="218"/>
      <c r="D12" s="12">
        <f>D10+13/1440</f>
        <v>0.26597222222222222</v>
      </c>
      <c r="E12" s="12">
        <f t="shared" ref="E12:E16" si="53">E11+7/1440</f>
        <v>0.27847222222222218</v>
      </c>
      <c r="F12" s="12">
        <f t="shared" si="52"/>
        <v>0.29652777777777772</v>
      </c>
      <c r="G12" s="12">
        <f t="shared" si="43"/>
        <v>0.31180555555555545</v>
      </c>
      <c r="H12" s="12">
        <f t="shared" si="38"/>
        <v>0.32361111111111102</v>
      </c>
      <c r="I12" s="12">
        <f t="shared" si="39"/>
        <v>0.33611111111111103</v>
      </c>
      <c r="J12" s="12">
        <f t="shared" si="40"/>
        <v>0.35416666666666657</v>
      </c>
      <c r="K12" s="12">
        <f t="shared" si="41"/>
        <v>0.36944444444444435</v>
      </c>
      <c r="L12" s="12">
        <f t="shared" si="45"/>
        <v>0.38124999999999992</v>
      </c>
      <c r="M12" s="12">
        <f t="shared" si="33"/>
        <v>0.39374999999999993</v>
      </c>
      <c r="N12" s="12">
        <f t="shared" si="34"/>
        <v>0.41180555555555548</v>
      </c>
      <c r="O12" s="12">
        <f t="shared" si="44"/>
        <v>0.42708333333333326</v>
      </c>
      <c r="P12" s="13">
        <f t="shared" si="45"/>
        <v>0.43888888888888883</v>
      </c>
      <c r="Q12" s="13">
        <f t="shared" si="33"/>
        <v>0.45138888888888884</v>
      </c>
      <c r="R12" s="13">
        <f t="shared" si="34"/>
        <v>0.46944444444444439</v>
      </c>
      <c r="S12" s="13">
        <f t="shared" si="44"/>
        <v>0.48472222222222217</v>
      </c>
      <c r="T12" s="13">
        <f t="shared" si="45"/>
        <v>0.49652777777777773</v>
      </c>
      <c r="U12" s="12">
        <f t="shared" si="33"/>
        <v>0.50902777777777775</v>
      </c>
      <c r="V12" s="12">
        <f t="shared" si="34"/>
        <v>0.52708333333333335</v>
      </c>
      <c r="W12" s="12">
        <f t="shared" si="44"/>
        <v>0.54236111111111107</v>
      </c>
      <c r="X12" s="12">
        <f t="shared" si="45"/>
        <v>0.55416666666666659</v>
      </c>
      <c r="Y12" s="12">
        <f t="shared" si="33"/>
        <v>0.56666666666666654</v>
      </c>
      <c r="Z12" s="12">
        <f t="shared" si="34"/>
        <v>0.58472222222222214</v>
      </c>
      <c r="AA12" s="12">
        <f t="shared" si="44"/>
        <v>0.59999999999999987</v>
      </c>
      <c r="AB12" s="12">
        <f t="shared" si="45"/>
        <v>0.61180555555555538</v>
      </c>
      <c r="AC12" s="12">
        <f t="shared" si="33"/>
        <v>0.62430555555555534</v>
      </c>
      <c r="AD12" s="12">
        <f t="shared" si="34"/>
        <v>0.64236111111111094</v>
      </c>
      <c r="AE12" s="12">
        <f t="shared" si="44"/>
        <v>0.65763888888888866</v>
      </c>
      <c r="AF12" s="12">
        <f t="shared" si="45"/>
        <v>0.66944444444444418</v>
      </c>
      <c r="AG12" s="12">
        <f t="shared" si="33"/>
        <v>0.68194444444444413</v>
      </c>
      <c r="AH12" s="12">
        <f t="shared" si="34"/>
        <v>0.69999999999999973</v>
      </c>
      <c r="AI12" s="12">
        <f t="shared" si="44"/>
        <v>0.71527777777777746</v>
      </c>
      <c r="AJ12" s="12">
        <f t="shared" si="45"/>
        <v>0.72708333333333297</v>
      </c>
      <c r="AK12" s="12">
        <f t="shared" si="33"/>
        <v>0.73958333333333293</v>
      </c>
      <c r="AL12" s="218">
        <f t="shared" si="34"/>
        <v>0.75763888888888853</v>
      </c>
      <c r="AM12" s="218">
        <f t="shared" si="44"/>
        <v>0.77291666666666625</v>
      </c>
      <c r="AN12" s="13">
        <f t="shared" si="45"/>
        <v>0.78472222222222177</v>
      </c>
      <c r="AO12" s="13">
        <f>AN12+18/1440</f>
        <v>0.79722222222222172</v>
      </c>
      <c r="AP12" s="13">
        <f t="shared" si="34"/>
        <v>0.81527777777777732</v>
      </c>
      <c r="AQ12" s="13">
        <f t="shared" si="44"/>
        <v>0.83055555555555505</v>
      </c>
      <c r="AR12" s="13">
        <f t="shared" si="45"/>
        <v>0.84236111111111056</v>
      </c>
      <c r="AS12" s="12">
        <f t="shared" si="33"/>
        <v>0.85486111111111052</v>
      </c>
      <c r="AT12" s="12">
        <f t="shared" si="34"/>
        <v>0.87291666666666612</v>
      </c>
      <c r="AU12" s="12">
        <f t="shared" si="44"/>
        <v>0.88819444444444384</v>
      </c>
      <c r="AV12" s="12">
        <f t="shared" si="45"/>
        <v>0.89999999999999936</v>
      </c>
      <c r="AW12" s="12">
        <f t="shared" ref="M12:AW16" si="54">AV12+18/1440</f>
        <v>0.91249999999999931</v>
      </c>
      <c r="AX12" s="12">
        <f t="shared" ref="N12:AX16" si="55">AW12+26/1440</f>
        <v>0.93055555555555491</v>
      </c>
      <c r="AY12" s="12">
        <f t="shared" ref="O12:AY16" si="56">AX12+22/1440</f>
        <v>0.94583333333333264</v>
      </c>
      <c r="AZ12" s="12">
        <f t="shared" ref="L12:AZ16" si="57">AY12+17/1440</f>
        <v>0.95763888888888815</v>
      </c>
      <c r="BA12" s="238">
        <v>20</v>
      </c>
      <c r="BB12" s="239">
        <f>(P12-D12)+(AN12-T12)+(AZ12-AR12)</f>
        <v>0.57638888888888817</v>
      </c>
      <c r="BC12" s="14">
        <f t="shared" si="50"/>
        <v>13.833333333333334</v>
      </c>
      <c r="BD12" s="225">
        <f t="shared" si="42"/>
        <v>14.213333333333335</v>
      </c>
    </row>
    <row r="13" spans="1:56" s="82" customFormat="1" ht="15.75">
      <c r="A13" s="87">
        <v>9</v>
      </c>
      <c r="B13" s="87">
        <v>7</v>
      </c>
      <c r="C13" s="218"/>
      <c r="D13" s="12">
        <f t="shared" ref="D13" si="58">D12+7/1440</f>
        <v>0.27083333333333331</v>
      </c>
      <c r="E13" s="12">
        <f t="shared" si="53"/>
        <v>0.28333333333333327</v>
      </c>
      <c r="F13" s="12">
        <f t="shared" si="52"/>
        <v>0.30138888888888882</v>
      </c>
      <c r="G13" s="12">
        <f t="shared" si="43"/>
        <v>0.31666666666666654</v>
      </c>
      <c r="H13" s="12">
        <f t="shared" si="38"/>
        <v>0.32847222222222211</v>
      </c>
      <c r="I13" s="12">
        <f t="shared" si="39"/>
        <v>0.34097222222222212</v>
      </c>
      <c r="J13" s="12">
        <f t="shared" si="40"/>
        <v>0.35902777777777767</v>
      </c>
      <c r="K13" s="12">
        <f t="shared" si="41"/>
        <v>0.37430555555555545</v>
      </c>
      <c r="L13" s="13">
        <f t="shared" si="57"/>
        <v>0.38611111111111102</v>
      </c>
      <c r="M13" s="13">
        <f t="shared" si="54"/>
        <v>0.39861111111111103</v>
      </c>
      <c r="N13" s="13">
        <f t="shared" si="55"/>
        <v>0.41666666666666657</v>
      </c>
      <c r="O13" s="13">
        <f t="shared" si="56"/>
        <v>0.43194444444444435</v>
      </c>
      <c r="P13" s="13">
        <f t="shared" si="57"/>
        <v>0.44374999999999992</v>
      </c>
      <c r="Q13" s="12">
        <f t="shared" si="54"/>
        <v>0.45624999999999993</v>
      </c>
      <c r="R13" s="12">
        <f t="shared" si="55"/>
        <v>0.47430555555555548</v>
      </c>
      <c r="S13" s="218">
        <f t="shared" si="56"/>
        <v>0.48958333333333326</v>
      </c>
      <c r="T13" s="218">
        <f t="shared" si="57"/>
        <v>0.50138888888888877</v>
      </c>
      <c r="U13" s="12">
        <f t="shared" si="54"/>
        <v>0.51388888888888873</v>
      </c>
      <c r="V13" s="12">
        <f t="shared" si="55"/>
        <v>0.53194444444444433</v>
      </c>
      <c r="W13" s="12">
        <f t="shared" si="56"/>
        <v>0.54722222222222205</v>
      </c>
      <c r="X13" s="12">
        <f t="shared" si="57"/>
        <v>0.55902777777777757</v>
      </c>
      <c r="Y13" s="12">
        <f t="shared" si="54"/>
        <v>0.57152777777777752</v>
      </c>
      <c r="Z13" s="12">
        <f t="shared" si="55"/>
        <v>0.58958333333333313</v>
      </c>
      <c r="AA13" s="12">
        <f t="shared" si="56"/>
        <v>0.60486111111111085</v>
      </c>
      <c r="AB13" s="218">
        <f t="shared" si="57"/>
        <v>0.61666666666666636</v>
      </c>
      <c r="AC13" s="218">
        <f t="shared" si="54"/>
        <v>0.62916666666666632</v>
      </c>
      <c r="AD13" s="12">
        <f t="shared" si="55"/>
        <v>0.64722222222222192</v>
      </c>
      <c r="AE13" s="12">
        <f t="shared" si="56"/>
        <v>0.66249999999999964</v>
      </c>
      <c r="AF13" s="12">
        <f t="shared" si="57"/>
        <v>0.67430555555555516</v>
      </c>
      <c r="AG13" s="12">
        <f t="shared" si="54"/>
        <v>0.68680555555555511</v>
      </c>
      <c r="AH13" s="12">
        <f t="shared" si="55"/>
        <v>0.70486111111111072</v>
      </c>
      <c r="AI13" s="218">
        <f t="shared" si="56"/>
        <v>0.72013888888888844</v>
      </c>
      <c r="AJ13" s="13">
        <f t="shared" si="57"/>
        <v>0.73194444444444395</v>
      </c>
      <c r="AK13" s="13">
        <f t="shared" si="54"/>
        <v>0.74444444444444391</v>
      </c>
      <c r="AL13" s="13">
        <f t="shared" si="55"/>
        <v>0.76249999999999951</v>
      </c>
      <c r="AM13" s="13">
        <f t="shared" si="56"/>
        <v>0.77777777777777724</v>
      </c>
      <c r="AN13" s="13">
        <f t="shared" si="57"/>
        <v>0.78958333333333275</v>
      </c>
      <c r="AO13" s="218">
        <f t="shared" ref="AO13:AO16" si="59">AN13+18/1440</f>
        <v>0.8020833333333327</v>
      </c>
      <c r="AP13" s="12">
        <f t="shared" si="55"/>
        <v>0.82013888888888831</v>
      </c>
      <c r="AQ13" s="12">
        <f t="shared" si="56"/>
        <v>0.83541666666666603</v>
      </c>
      <c r="AR13" s="12">
        <f t="shared" si="57"/>
        <v>0.84722222222222154</v>
      </c>
      <c r="AS13" s="12">
        <f t="shared" si="54"/>
        <v>0.8597222222222215</v>
      </c>
      <c r="AT13" s="12">
        <f t="shared" si="55"/>
        <v>0.8777777777777771</v>
      </c>
      <c r="AU13" s="218"/>
      <c r="AV13" s="218"/>
      <c r="AW13" s="218"/>
      <c r="AX13" s="12"/>
      <c r="AY13" s="12"/>
      <c r="AZ13" s="12"/>
      <c r="BA13" s="241">
        <v>17</v>
      </c>
      <c r="BB13" s="242">
        <f>(L13-D13)+(AJ13-P13)+(AT13-AN13)</f>
        <v>0.49166666666666609</v>
      </c>
      <c r="BC13" s="14">
        <f t="shared" si="50"/>
        <v>11.8</v>
      </c>
      <c r="BD13" s="225">
        <f t="shared" si="42"/>
        <v>12.180000000000001</v>
      </c>
    </row>
    <row r="14" spans="1:56" s="82" customFormat="1" ht="15.75">
      <c r="A14" s="141">
        <v>10</v>
      </c>
      <c r="B14" s="87">
        <v>7</v>
      </c>
      <c r="C14" s="218"/>
      <c r="D14" s="12"/>
      <c r="E14" s="12">
        <f t="shared" si="53"/>
        <v>0.28819444444444436</v>
      </c>
      <c r="F14" s="12">
        <f t="shared" si="52"/>
        <v>0.30624999999999991</v>
      </c>
      <c r="G14" s="12">
        <f t="shared" si="43"/>
        <v>0.32152777777777763</v>
      </c>
      <c r="H14" s="12">
        <f t="shared" si="38"/>
        <v>0.3333333333333332</v>
      </c>
      <c r="I14" s="12">
        <f t="shared" si="39"/>
        <v>0.34583333333333321</v>
      </c>
      <c r="J14" s="12">
        <f t="shared" si="40"/>
        <v>0.36388888888888876</v>
      </c>
      <c r="K14" s="12">
        <f t="shared" si="41"/>
        <v>0.37916666666666654</v>
      </c>
      <c r="L14" s="218">
        <f t="shared" si="57"/>
        <v>0.39097222222222211</v>
      </c>
      <c r="M14" s="218">
        <f t="shared" si="54"/>
        <v>0.40347222222222212</v>
      </c>
      <c r="N14" s="218">
        <f t="shared" si="55"/>
        <v>0.42152777777777767</v>
      </c>
      <c r="O14" s="218">
        <f t="shared" si="56"/>
        <v>0.43680555555555545</v>
      </c>
      <c r="P14" s="13">
        <f t="shared" si="57"/>
        <v>0.44861111111111102</v>
      </c>
      <c r="Q14" s="13">
        <f t="shared" si="54"/>
        <v>0.46111111111111103</v>
      </c>
      <c r="R14" s="13">
        <f t="shared" si="55"/>
        <v>0.47916666666666657</v>
      </c>
      <c r="S14" s="13">
        <f t="shared" si="56"/>
        <v>0.49444444444444435</v>
      </c>
      <c r="T14" s="13">
        <f t="shared" si="57"/>
        <v>0.50624999999999987</v>
      </c>
      <c r="U14" s="12">
        <f t="shared" si="54"/>
        <v>0.51874999999999982</v>
      </c>
      <c r="V14" s="12">
        <f t="shared" si="55"/>
        <v>0.53680555555555542</v>
      </c>
      <c r="W14" s="12">
        <f t="shared" si="56"/>
        <v>0.55208333333333315</v>
      </c>
      <c r="X14" s="12">
        <f t="shared" si="57"/>
        <v>0.56388888888888866</v>
      </c>
      <c r="Y14" s="12">
        <f t="shared" si="54"/>
        <v>0.57638888888888862</v>
      </c>
      <c r="Z14" s="12">
        <f t="shared" si="55"/>
        <v>0.59444444444444422</v>
      </c>
      <c r="AA14" s="12">
        <f t="shared" si="56"/>
        <v>0.60972222222222194</v>
      </c>
      <c r="AB14" s="218">
        <f t="shared" si="57"/>
        <v>0.62152777777777746</v>
      </c>
      <c r="AC14" s="218">
        <f t="shared" si="54"/>
        <v>0.63402777777777741</v>
      </c>
      <c r="AD14" s="13">
        <f t="shared" si="55"/>
        <v>0.65208333333333302</v>
      </c>
      <c r="AE14" s="13">
        <f t="shared" si="56"/>
        <v>0.66736111111111074</v>
      </c>
      <c r="AF14" s="13">
        <f t="shared" si="57"/>
        <v>0.67916666666666625</v>
      </c>
      <c r="AG14" s="13">
        <f t="shared" si="54"/>
        <v>0.69166666666666621</v>
      </c>
      <c r="AH14" s="13">
        <f t="shared" si="55"/>
        <v>0.70972222222222181</v>
      </c>
      <c r="AI14" s="218">
        <f t="shared" si="56"/>
        <v>0.72499999999999953</v>
      </c>
      <c r="AJ14" s="218">
        <f t="shared" si="57"/>
        <v>0.73680555555555505</v>
      </c>
      <c r="AK14" s="12">
        <f t="shared" si="54"/>
        <v>0.749305555555555</v>
      </c>
      <c r="AL14" s="12">
        <f t="shared" si="55"/>
        <v>0.76736111111111061</v>
      </c>
      <c r="AM14" s="12">
        <f t="shared" si="56"/>
        <v>0.78263888888888833</v>
      </c>
      <c r="AN14" s="12">
        <f t="shared" si="57"/>
        <v>0.79444444444444384</v>
      </c>
      <c r="AO14" s="218">
        <f t="shared" si="59"/>
        <v>0.8069444444444438</v>
      </c>
      <c r="AP14" s="12">
        <f t="shared" si="55"/>
        <v>0.8249999999999994</v>
      </c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241">
        <v>15</v>
      </c>
      <c r="BB14" s="242">
        <f>(P14-E14)+(AD14-T14)+(AP14-AH14)</f>
        <v>0.42152777777777739</v>
      </c>
      <c r="BC14" s="14">
        <f t="shared" si="50"/>
        <v>10.116666666666667</v>
      </c>
      <c r="BD14" s="225">
        <f t="shared" si="42"/>
        <v>10.496666666666668</v>
      </c>
    </row>
    <row r="15" spans="1:56" s="82" customFormat="1" ht="15.75">
      <c r="A15" s="142">
        <v>11</v>
      </c>
      <c r="B15" s="87">
        <v>7</v>
      </c>
      <c r="C15" s="218"/>
      <c r="D15" s="12">
        <f>D13+14/1440</f>
        <v>0.28055555555555556</v>
      </c>
      <c r="E15" s="12">
        <f t="shared" si="53"/>
        <v>0.29305555555555546</v>
      </c>
      <c r="F15" s="12">
        <f t="shared" si="52"/>
        <v>0.31111111111111101</v>
      </c>
      <c r="G15" s="12">
        <f t="shared" si="43"/>
        <v>0.32638888888888873</v>
      </c>
      <c r="H15" s="12">
        <f t="shared" si="38"/>
        <v>0.3381944444444443</v>
      </c>
      <c r="I15" s="12">
        <f t="shared" si="39"/>
        <v>0.35069444444444431</v>
      </c>
      <c r="J15" s="12">
        <f t="shared" si="40"/>
        <v>0.36874999999999986</v>
      </c>
      <c r="K15" s="12">
        <f t="shared" si="41"/>
        <v>0.38402777777777763</v>
      </c>
      <c r="L15" s="13">
        <f t="shared" si="57"/>
        <v>0.3958333333333332</v>
      </c>
      <c r="M15" s="13">
        <f t="shared" si="54"/>
        <v>0.40833333333333321</v>
      </c>
      <c r="N15" s="13">
        <f t="shared" si="55"/>
        <v>0.42638888888888876</v>
      </c>
      <c r="O15" s="13">
        <f t="shared" si="56"/>
        <v>0.44166666666666654</v>
      </c>
      <c r="P15" s="13">
        <f t="shared" si="57"/>
        <v>0.45347222222222211</v>
      </c>
      <c r="Q15" s="12">
        <f t="shared" si="54"/>
        <v>0.46597222222222212</v>
      </c>
      <c r="R15" s="12">
        <f t="shared" si="55"/>
        <v>0.48402777777777767</v>
      </c>
      <c r="S15" s="12">
        <f t="shared" si="56"/>
        <v>0.49930555555555545</v>
      </c>
      <c r="T15" s="12">
        <f t="shared" si="57"/>
        <v>0.51111111111111096</v>
      </c>
      <c r="U15" s="12">
        <f t="shared" si="54"/>
        <v>0.52361111111111092</v>
      </c>
      <c r="V15" s="12">
        <f t="shared" si="55"/>
        <v>0.54166666666666652</v>
      </c>
      <c r="W15" s="12">
        <f t="shared" si="56"/>
        <v>0.55694444444444424</v>
      </c>
      <c r="X15" s="12">
        <f t="shared" si="57"/>
        <v>0.56874999999999976</v>
      </c>
      <c r="Y15" s="12">
        <f t="shared" si="54"/>
        <v>0.58124999999999971</v>
      </c>
      <c r="Z15" s="12">
        <f t="shared" si="55"/>
        <v>0.59930555555555531</v>
      </c>
      <c r="AA15" s="12">
        <f t="shared" si="56"/>
        <v>0.61458333333333304</v>
      </c>
      <c r="AB15" s="12">
        <f t="shared" si="57"/>
        <v>0.62638888888888855</v>
      </c>
      <c r="AC15" s="12">
        <f t="shared" si="54"/>
        <v>0.63888888888888851</v>
      </c>
      <c r="AD15" s="12">
        <f t="shared" si="55"/>
        <v>0.65694444444444411</v>
      </c>
      <c r="AE15" s="12">
        <f t="shared" si="56"/>
        <v>0.67222222222222183</v>
      </c>
      <c r="AF15" s="12">
        <f t="shared" si="57"/>
        <v>0.68402777777777735</v>
      </c>
      <c r="AG15" s="12">
        <f t="shared" si="54"/>
        <v>0.6965277777777773</v>
      </c>
      <c r="AH15" s="12">
        <f t="shared" si="55"/>
        <v>0.7145833333333329</v>
      </c>
      <c r="AI15" s="12">
        <f t="shared" si="56"/>
        <v>0.72986111111111063</v>
      </c>
      <c r="AJ15" s="13">
        <f t="shared" si="57"/>
        <v>0.74166666666666614</v>
      </c>
      <c r="AK15" s="13">
        <f t="shared" si="54"/>
        <v>0.7541666666666661</v>
      </c>
      <c r="AL15" s="13">
        <f t="shared" si="55"/>
        <v>0.7722222222222217</v>
      </c>
      <c r="AM15" s="13">
        <f t="shared" si="56"/>
        <v>0.78749999999999942</v>
      </c>
      <c r="AN15" s="13">
        <f t="shared" si="57"/>
        <v>0.79930555555555494</v>
      </c>
      <c r="AO15" s="218">
        <f t="shared" si="59"/>
        <v>0.81180555555555489</v>
      </c>
      <c r="AP15" s="12">
        <f t="shared" si="55"/>
        <v>0.82986111111111049</v>
      </c>
      <c r="AQ15" s="12">
        <f t="shared" si="56"/>
        <v>0.84513888888888822</v>
      </c>
      <c r="AR15" s="12">
        <f t="shared" si="57"/>
        <v>0.85694444444444373</v>
      </c>
      <c r="AS15" s="12">
        <f t="shared" si="54"/>
        <v>0.86944444444444369</v>
      </c>
      <c r="AT15" s="12">
        <f t="shared" si="55"/>
        <v>0.88749999999999929</v>
      </c>
      <c r="AU15" s="12">
        <f t="shared" si="56"/>
        <v>0.90277777777777701</v>
      </c>
      <c r="AV15" s="12">
        <f t="shared" si="57"/>
        <v>0.91458333333333253</v>
      </c>
      <c r="AW15" s="12"/>
      <c r="AX15" s="12"/>
      <c r="AY15" s="12"/>
      <c r="AZ15" s="12"/>
      <c r="BA15" s="241">
        <v>18</v>
      </c>
      <c r="BB15" s="242">
        <f>(L15-D15)+(AJ15-P15)+(AV15-AN15)</f>
        <v>0.51874999999999927</v>
      </c>
      <c r="BC15" s="14">
        <f t="shared" si="50"/>
        <v>12.45</v>
      </c>
      <c r="BD15" s="225">
        <f t="shared" si="42"/>
        <v>12.83</v>
      </c>
    </row>
    <row r="16" spans="1:56" s="82" customFormat="1" ht="16.5" thickBot="1">
      <c r="A16" s="89">
        <v>12</v>
      </c>
      <c r="B16" s="90">
        <v>7</v>
      </c>
      <c r="C16" s="21"/>
      <c r="D16" s="21"/>
      <c r="E16" s="21">
        <f t="shared" si="53"/>
        <v>0.29791666666666655</v>
      </c>
      <c r="F16" s="21">
        <f t="shared" si="52"/>
        <v>0.3159722222222221</v>
      </c>
      <c r="G16" s="21">
        <f t="shared" si="43"/>
        <v>0.33124999999999982</v>
      </c>
      <c r="H16" s="21">
        <f t="shared" si="38"/>
        <v>0.34305555555555539</v>
      </c>
      <c r="I16" s="21">
        <f t="shared" si="39"/>
        <v>0.3555555555555554</v>
      </c>
      <c r="J16" s="21">
        <f t="shared" si="40"/>
        <v>0.37361111111111095</v>
      </c>
      <c r="K16" s="21">
        <f t="shared" si="41"/>
        <v>0.38888888888888873</v>
      </c>
      <c r="L16" s="21">
        <f t="shared" si="57"/>
        <v>0.4006944444444443</v>
      </c>
      <c r="M16" s="21">
        <f t="shared" si="54"/>
        <v>0.41319444444444431</v>
      </c>
      <c r="N16" s="21">
        <f t="shared" si="55"/>
        <v>0.43124999999999986</v>
      </c>
      <c r="O16" s="21">
        <f t="shared" si="56"/>
        <v>0.44652777777777763</v>
      </c>
      <c r="P16" s="20">
        <f t="shared" si="57"/>
        <v>0.4583333333333332</v>
      </c>
      <c r="Q16" s="20">
        <f t="shared" si="54"/>
        <v>0.47083333333333321</v>
      </c>
      <c r="R16" s="20">
        <f t="shared" si="55"/>
        <v>0.48888888888888876</v>
      </c>
      <c r="S16" s="20">
        <f t="shared" si="56"/>
        <v>0.50416666666666654</v>
      </c>
      <c r="T16" s="20">
        <f t="shared" si="57"/>
        <v>0.51597222222222205</v>
      </c>
      <c r="U16" s="21">
        <f t="shared" si="54"/>
        <v>0.52847222222222201</v>
      </c>
      <c r="V16" s="21">
        <f t="shared" si="55"/>
        <v>0.54652777777777761</v>
      </c>
      <c r="W16" s="21">
        <f t="shared" si="56"/>
        <v>0.56180555555555534</v>
      </c>
      <c r="X16" s="21">
        <f t="shared" si="57"/>
        <v>0.57361111111111085</v>
      </c>
      <c r="Y16" s="21">
        <f t="shared" si="54"/>
        <v>0.58611111111111081</v>
      </c>
      <c r="Z16" s="21">
        <f t="shared" si="55"/>
        <v>0.60416666666666641</v>
      </c>
      <c r="AA16" s="21">
        <f t="shared" si="56"/>
        <v>0.61944444444444413</v>
      </c>
      <c r="AB16" s="21">
        <f t="shared" si="57"/>
        <v>0.63124999999999964</v>
      </c>
      <c r="AC16" s="21">
        <f t="shared" si="54"/>
        <v>0.6437499999999996</v>
      </c>
      <c r="AD16" s="20">
        <f t="shared" si="55"/>
        <v>0.6618055555555552</v>
      </c>
      <c r="AE16" s="20">
        <f t="shared" si="56"/>
        <v>0.67708333333333293</v>
      </c>
      <c r="AF16" s="20">
        <f t="shared" si="57"/>
        <v>0.68888888888888844</v>
      </c>
      <c r="AG16" s="20">
        <f t="shared" si="54"/>
        <v>0.7013888888888884</v>
      </c>
      <c r="AH16" s="20">
        <f t="shared" si="55"/>
        <v>0.719444444444444</v>
      </c>
      <c r="AI16" s="21">
        <f t="shared" si="56"/>
        <v>0.73472222222222172</v>
      </c>
      <c r="AJ16" s="21">
        <f t="shared" si="57"/>
        <v>0.74652777777777724</v>
      </c>
      <c r="AK16" s="21">
        <f t="shared" si="54"/>
        <v>0.75902777777777719</v>
      </c>
      <c r="AL16" s="21">
        <f t="shared" si="55"/>
        <v>0.77708333333333279</v>
      </c>
      <c r="AM16" s="21">
        <f t="shared" si="56"/>
        <v>0.79236111111111052</v>
      </c>
      <c r="AN16" s="21">
        <f t="shared" si="57"/>
        <v>0.80416666666666603</v>
      </c>
      <c r="AO16" s="19">
        <f t="shared" si="59"/>
        <v>0.81666666666666599</v>
      </c>
      <c r="AP16" s="21">
        <f t="shared" si="55"/>
        <v>0.83472222222222159</v>
      </c>
      <c r="AQ16" s="21">
        <f t="shared" si="56"/>
        <v>0.84999999999999931</v>
      </c>
      <c r="AR16" s="21">
        <f t="shared" si="57"/>
        <v>0.86180555555555483</v>
      </c>
      <c r="AS16" s="21"/>
      <c r="AT16" s="21"/>
      <c r="AU16" s="21"/>
      <c r="AV16" s="21"/>
      <c r="AW16" s="21"/>
      <c r="AX16" s="21"/>
      <c r="AY16" s="21"/>
      <c r="AZ16" s="21"/>
      <c r="BA16" s="243">
        <v>16</v>
      </c>
      <c r="BB16" s="244">
        <f>(P16-E16)+(AD16-T16)+(AR16-AH16)</f>
        <v>0.44861111111111063</v>
      </c>
      <c r="BC16" s="34">
        <f t="shared" si="50"/>
        <v>10.766666666666667</v>
      </c>
      <c r="BD16" s="245">
        <f t="shared" si="42"/>
        <v>11.146666666666668</v>
      </c>
    </row>
    <row r="17" spans="1:57" s="82" customFormat="1" ht="15.75">
      <c r="B17" s="91"/>
      <c r="BA17" s="220">
        <f>SUM(BA5:BA16)</f>
        <v>207</v>
      </c>
      <c r="BB17" s="220"/>
      <c r="BC17" s="226">
        <f>SUM(BC5:BC16)</f>
        <v>141.71666666666667</v>
      </c>
      <c r="BD17" s="226">
        <f>SUM(BD5:BD16)</f>
        <v>146.2766666666667</v>
      </c>
    </row>
    <row r="18" spans="1:57" s="82" customFormat="1" ht="16.5" thickBot="1">
      <c r="I18" s="83"/>
      <c r="L18" s="74" t="s">
        <v>40</v>
      </c>
      <c r="N18" s="83"/>
      <c r="O18" s="83"/>
      <c r="P18" s="83"/>
      <c r="Q18" s="83"/>
      <c r="R18" s="83"/>
      <c r="S18" s="83"/>
      <c r="T18" s="64" t="s">
        <v>114</v>
      </c>
      <c r="U18" s="64"/>
      <c r="V18" s="64"/>
      <c r="W18" s="64"/>
      <c r="Y18" s="74" t="s">
        <v>41</v>
      </c>
      <c r="AC18" s="223" t="s">
        <v>157</v>
      </c>
    </row>
    <row r="19" spans="1:57" s="82" customFormat="1" ht="15" customHeight="1">
      <c r="A19" s="298" t="s">
        <v>5</v>
      </c>
      <c r="B19" s="300" t="s">
        <v>6</v>
      </c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2"/>
      <c r="AK19" s="302"/>
      <c r="AL19" s="302"/>
      <c r="AM19" s="302"/>
      <c r="AN19" s="302"/>
      <c r="AO19" s="302"/>
      <c r="AP19" s="302"/>
      <c r="AQ19" s="302"/>
      <c r="AR19" s="302"/>
      <c r="AS19" s="302"/>
      <c r="AT19" s="302"/>
      <c r="AU19" s="302"/>
      <c r="AV19" s="302"/>
      <c r="AW19" s="302"/>
      <c r="AX19" s="302"/>
      <c r="AY19" s="302"/>
      <c r="AZ19" s="302"/>
      <c r="BA19" s="219"/>
      <c r="BB19" s="294" t="s">
        <v>7</v>
      </c>
      <c r="BC19" s="296" t="s">
        <v>8</v>
      </c>
      <c r="BD19" s="305"/>
      <c r="BE19" s="286" t="s">
        <v>9</v>
      </c>
    </row>
    <row r="20" spans="1:57" s="82" customFormat="1" ht="15.75">
      <c r="A20" s="299"/>
      <c r="B20" s="301"/>
      <c r="C20" s="4" t="s">
        <v>44</v>
      </c>
      <c r="D20" s="5" t="s">
        <v>45</v>
      </c>
      <c r="E20" s="4" t="s">
        <v>44</v>
      </c>
      <c r="F20" s="25" t="s">
        <v>46</v>
      </c>
      <c r="G20" s="4" t="s">
        <v>44</v>
      </c>
      <c r="H20" s="5" t="s">
        <v>45</v>
      </c>
      <c r="I20" s="4" t="s">
        <v>44</v>
      </c>
      <c r="J20" s="25" t="s">
        <v>46</v>
      </c>
      <c r="K20" s="4" t="s">
        <v>44</v>
      </c>
      <c r="L20" s="5" t="s">
        <v>45</v>
      </c>
      <c r="M20" s="4" t="s">
        <v>44</v>
      </c>
      <c r="N20" s="25" t="s">
        <v>46</v>
      </c>
      <c r="O20" s="4" t="s">
        <v>44</v>
      </c>
      <c r="P20" s="5" t="s">
        <v>45</v>
      </c>
      <c r="Q20" s="4" t="s">
        <v>44</v>
      </c>
      <c r="R20" s="25" t="s">
        <v>46</v>
      </c>
      <c r="S20" s="4" t="s">
        <v>44</v>
      </c>
      <c r="T20" s="5" t="s">
        <v>45</v>
      </c>
      <c r="U20" s="4" t="s">
        <v>44</v>
      </c>
      <c r="V20" s="25" t="s">
        <v>46</v>
      </c>
      <c r="W20" s="4" t="s">
        <v>44</v>
      </c>
      <c r="X20" s="5" t="s">
        <v>45</v>
      </c>
      <c r="Y20" s="4" t="s">
        <v>44</v>
      </c>
      <c r="Z20" s="25" t="s">
        <v>46</v>
      </c>
      <c r="AA20" s="4" t="s">
        <v>44</v>
      </c>
      <c r="AB20" s="5" t="s">
        <v>45</v>
      </c>
      <c r="AC20" s="4" t="s">
        <v>44</v>
      </c>
      <c r="AD20" s="25" t="s">
        <v>46</v>
      </c>
      <c r="AE20" s="4" t="s">
        <v>44</v>
      </c>
      <c r="AF20" s="5" t="s">
        <v>45</v>
      </c>
      <c r="AG20" s="4" t="s">
        <v>44</v>
      </c>
      <c r="AH20" s="25" t="s">
        <v>46</v>
      </c>
      <c r="AI20" s="4" t="s">
        <v>44</v>
      </c>
      <c r="AJ20" s="5" t="s">
        <v>45</v>
      </c>
      <c r="AK20" s="4" t="s">
        <v>44</v>
      </c>
      <c r="AL20" s="25" t="s">
        <v>46</v>
      </c>
      <c r="AM20" s="4" t="s">
        <v>44</v>
      </c>
      <c r="AN20" s="5" t="s">
        <v>45</v>
      </c>
      <c r="AO20" s="4" t="s">
        <v>44</v>
      </c>
      <c r="AP20" s="25" t="s">
        <v>46</v>
      </c>
      <c r="AQ20" s="4" t="s">
        <v>44</v>
      </c>
      <c r="AR20" s="5" t="s">
        <v>45</v>
      </c>
      <c r="AS20" s="4" t="s">
        <v>44</v>
      </c>
      <c r="AT20" s="25" t="s">
        <v>46</v>
      </c>
      <c r="AU20" s="4" t="s">
        <v>44</v>
      </c>
      <c r="AV20" s="5" t="s">
        <v>45</v>
      </c>
      <c r="AW20" s="4" t="s">
        <v>44</v>
      </c>
      <c r="AX20" s="25" t="s">
        <v>46</v>
      </c>
      <c r="AY20" s="4" t="s">
        <v>44</v>
      </c>
      <c r="AZ20" s="5" t="s">
        <v>45</v>
      </c>
      <c r="BA20" s="25" t="s">
        <v>44</v>
      </c>
      <c r="BB20" s="295"/>
      <c r="BC20" s="139"/>
      <c r="BD20" s="140"/>
      <c r="BE20" s="287"/>
    </row>
    <row r="21" spans="1:57" s="82" customFormat="1" ht="15.75">
      <c r="A21" s="86" t="s">
        <v>13</v>
      </c>
      <c r="B21" s="87">
        <v>7</v>
      </c>
      <c r="C21" s="125"/>
      <c r="D21" s="77"/>
      <c r="E21" s="75"/>
      <c r="F21" s="77"/>
      <c r="G21" s="77">
        <v>0.27847222222222223</v>
      </c>
      <c r="H21" s="77">
        <f>G21+17/1440</f>
        <v>0.2902777777777778</v>
      </c>
      <c r="I21" s="77">
        <f>H21+18/1440</f>
        <v>0.30277777777777781</v>
      </c>
      <c r="J21" s="77">
        <f>I21+26/1440</f>
        <v>0.32083333333333336</v>
      </c>
      <c r="K21" s="77">
        <f>J21+22/1440</f>
        <v>0.33611111111111114</v>
      </c>
      <c r="L21" s="77">
        <f t="shared" ref="L21:X22" si="60">K21+17/1440</f>
        <v>0.34791666666666671</v>
      </c>
      <c r="M21" s="77">
        <f t="shared" ref="M21:Y22" si="61">L21+18/1440</f>
        <v>0.36041666666666672</v>
      </c>
      <c r="N21" s="77">
        <f t="shared" ref="N21:Z22" si="62">M21+26/1440</f>
        <v>0.37847222222222227</v>
      </c>
      <c r="O21" s="76">
        <f t="shared" ref="O21:AA24" si="63">N21+22/1440</f>
        <v>0.39375000000000004</v>
      </c>
      <c r="P21" s="76">
        <f t="shared" ref="P21" si="64">O21+17/1440</f>
        <v>0.40555555555555561</v>
      </c>
      <c r="Q21" s="76">
        <f t="shared" ref="Q21" si="65">P21+18/1440</f>
        <v>0.41805555555555562</v>
      </c>
      <c r="R21" s="76">
        <f t="shared" ref="R21" si="66">Q21+26/1440</f>
        <v>0.43611111111111117</v>
      </c>
      <c r="S21" s="76">
        <f t="shared" ref="S21" si="67">R21+22/1440</f>
        <v>0.45138888888888895</v>
      </c>
      <c r="T21" s="138">
        <f t="shared" ref="T21" si="68">S21+17/1440</f>
        <v>0.46319444444444452</v>
      </c>
      <c r="U21" s="138">
        <f t="shared" ref="U21" si="69">T21+18/1440</f>
        <v>0.47569444444444453</v>
      </c>
      <c r="V21" s="77">
        <f t="shared" ref="V21" si="70">U21+26/1440</f>
        <v>0.49375000000000008</v>
      </c>
      <c r="W21" s="77">
        <f t="shared" ref="W21" si="71">V21+22/1440</f>
        <v>0.50902777777777786</v>
      </c>
      <c r="X21" s="77">
        <f t="shared" ref="X21" si="72">W21+17/1440</f>
        <v>0.52083333333333337</v>
      </c>
      <c r="Y21" s="77">
        <f t="shared" ref="Y21" si="73">X21+18/1440</f>
        <v>0.53333333333333333</v>
      </c>
      <c r="Z21" s="77">
        <f t="shared" ref="Z21" si="74">Y21+26/1440</f>
        <v>0.55138888888888893</v>
      </c>
      <c r="AA21" s="77">
        <f t="shared" ref="AA21" si="75">Z21+22/1440</f>
        <v>0.56666666666666665</v>
      </c>
      <c r="AB21" s="77">
        <f t="shared" ref="AB21:AN22" si="76">AA21+17/1440</f>
        <v>0.57847222222222217</v>
      </c>
      <c r="AC21" s="77">
        <f t="shared" ref="AC21:AO22" si="77">AB21+18/1440</f>
        <v>0.59097222222222212</v>
      </c>
      <c r="AD21" s="77">
        <f t="shared" ref="AD21:AP22" si="78">AC21+26/1440</f>
        <v>0.60902777777777772</v>
      </c>
      <c r="AE21" s="77">
        <f t="shared" ref="AE21:AQ24" si="79">AD21+22/1440</f>
        <v>0.62430555555555545</v>
      </c>
      <c r="AF21" s="77">
        <f t="shared" ref="AF21" si="80">AE21+17/1440</f>
        <v>0.63611111111111096</v>
      </c>
      <c r="AG21" s="77">
        <f t="shared" ref="AG21" si="81">AF21+18/1440</f>
        <v>0.64861111111111092</v>
      </c>
      <c r="AH21" s="77">
        <f t="shared" ref="AH21" si="82">AG21+26/1440</f>
        <v>0.66666666666666652</v>
      </c>
      <c r="AI21" s="77">
        <f t="shared" ref="AI21" si="83">AH21+22/1440</f>
        <v>0.68194444444444424</v>
      </c>
      <c r="AJ21" s="77">
        <f t="shared" ref="AJ21" si="84">AI21+17/1440</f>
        <v>0.69374999999999976</v>
      </c>
      <c r="AK21" s="77">
        <f t="shared" ref="AK21" si="85">AJ21+18/1440</f>
        <v>0.70624999999999971</v>
      </c>
      <c r="AL21" s="77">
        <f t="shared" ref="AL21" si="86">AK21+26/1440</f>
        <v>0.72430555555555531</v>
      </c>
      <c r="AM21" s="76">
        <f t="shared" ref="AM21" si="87">AL21+22/1440</f>
        <v>0.73958333333333304</v>
      </c>
      <c r="AN21" s="76">
        <f t="shared" ref="AN21" si="88">AM21+17/1440</f>
        <v>0.75138888888888855</v>
      </c>
      <c r="AO21" s="76">
        <f t="shared" ref="AO21" si="89">AN21+18/1440</f>
        <v>0.76388888888888851</v>
      </c>
      <c r="AP21" s="76">
        <f t="shared" ref="AP21" si="90">AO21+26/1440</f>
        <v>0.78194444444444411</v>
      </c>
      <c r="AQ21" s="76">
        <f t="shared" ref="AQ21" si="91">AP21+22/1440</f>
        <v>0.79722222222222183</v>
      </c>
      <c r="AR21" s="77">
        <f t="shared" ref="L21:AR24" si="92">AQ21+17/1440</f>
        <v>0.80902777777777735</v>
      </c>
      <c r="AS21" s="77">
        <f t="shared" ref="M21:AS28" si="93">AR21+18/1440</f>
        <v>0.8215277777777773</v>
      </c>
      <c r="AT21" s="77">
        <f t="shared" ref="N21:AT28" si="94">AS21+26/1440</f>
        <v>0.8395833333333329</v>
      </c>
      <c r="AU21" s="77">
        <f t="shared" ref="AU21" si="95">AT21+22/1440</f>
        <v>0.85486111111111063</v>
      </c>
      <c r="AV21" s="77">
        <f t="shared" ref="AV21" si="96">AU21+17/1440</f>
        <v>0.86666666666666614</v>
      </c>
      <c r="AW21" s="77">
        <f t="shared" ref="AW21" si="97">AV21+18/1440</f>
        <v>0.8791666666666661</v>
      </c>
      <c r="AX21" s="138">
        <f t="shared" ref="AX21" si="98">AW21+26/1440</f>
        <v>0.8972222222222217</v>
      </c>
      <c r="AY21" s="138">
        <f t="shared" ref="AY21" si="99">AX21+22/1440</f>
        <v>0.91249999999999942</v>
      </c>
      <c r="AZ21" s="77"/>
      <c r="BA21" s="77"/>
      <c r="BB21" s="221">
        <v>18</v>
      </c>
      <c r="BC21" s="75">
        <f>(O21-G21)+(AM21-S21)+(AY21-AQ21)</f>
        <v>0.51874999999999949</v>
      </c>
      <c r="BD21" s="14">
        <f>HOUR(BC21)+MINUTE(BC21)/60</f>
        <v>12.45</v>
      </c>
      <c r="BE21" s="88">
        <f>BD21+0.38</f>
        <v>12.83</v>
      </c>
    </row>
    <row r="22" spans="1:57" s="82" customFormat="1" ht="15.75">
      <c r="A22" s="86">
        <v>2</v>
      </c>
      <c r="B22" s="87">
        <v>7</v>
      </c>
      <c r="C22" s="9"/>
      <c r="D22" s="12"/>
      <c r="E22" s="12">
        <f>E24-14/1440</f>
        <v>0.25</v>
      </c>
      <c r="F22" s="12">
        <f>E22+26/1440</f>
        <v>0.26805555555555555</v>
      </c>
      <c r="G22" s="12">
        <f>G21+7/1440</f>
        <v>0.28333333333333333</v>
      </c>
      <c r="H22" s="12">
        <f t="shared" ref="H22:H32" si="100">G22+17/1440</f>
        <v>0.2951388888888889</v>
      </c>
      <c r="I22" s="12">
        <f t="shared" ref="I22:I32" si="101">H22+18/1440</f>
        <v>0.30763888888888891</v>
      </c>
      <c r="J22" s="12">
        <f t="shared" ref="J22:J32" si="102">I22+26/1440</f>
        <v>0.32569444444444445</v>
      </c>
      <c r="K22" s="12">
        <f t="shared" ref="K22:K32" si="103">J22+22/1440</f>
        <v>0.34097222222222223</v>
      </c>
      <c r="L22" s="12">
        <f t="shared" si="60"/>
        <v>0.3527777777777778</v>
      </c>
      <c r="M22" s="12">
        <f t="shared" si="61"/>
        <v>0.36527777777777781</v>
      </c>
      <c r="N22" s="13">
        <f t="shared" si="62"/>
        <v>0.38333333333333336</v>
      </c>
      <c r="O22" s="13">
        <f t="shared" si="63"/>
        <v>0.39861111111111114</v>
      </c>
      <c r="P22" s="13">
        <f t="shared" si="60"/>
        <v>0.41041666666666671</v>
      </c>
      <c r="Q22" s="13">
        <f t="shared" si="61"/>
        <v>0.42291666666666672</v>
      </c>
      <c r="R22" s="13">
        <f t="shared" si="62"/>
        <v>0.44097222222222227</v>
      </c>
      <c r="S22" s="12">
        <f t="shared" si="63"/>
        <v>0.45625000000000004</v>
      </c>
      <c r="T22" s="12">
        <f t="shared" si="60"/>
        <v>0.46805555555555561</v>
      </c>
      <c r="U22" s="12">
        <f t="shared" si="61"/>
        <v>0.48055555555555562</v>
      </c>
      <c r="V22" s="12">
        <f t="shared" si="62"/>
        <v>0.49861111111111117</v>
      </c>
      <c r="W22" s="12">
        <f t="shared" si="63"/>
        <v>0.51388888888888895</v>
      </c>
      <c r="X22" s="12">
        <f t="shared" si="60"/>
        <v>0.52569444444444446</v>
      </c>
      <c r="Y22" s="12">
        <f t="shared" si="61"/>
        <v>0.53819444444444442</v>
      </c>
      <c r="Z22" s="12">
        <f t="shared" si="62"/>
        <v>0.55625000000000002</v>
      </c>
      <c r="AA22" s="12">
        <f t="shared" si="63"/>
        <v>0.57152777777777775</v>
      </c>
      <c r="AB22" s="12">
        <f t="shared" si="76"/>
        <v>0.58333333333333326</v>
      </c>
      <c r="AC22" s="12">
        <f t="shared" si="77"/>
        <v>0.59583333333333321</v>
      </c>
      <c r="AD22" s="13">
        <f t="shared" si="78"/>
        <v>0.61388888888888882</v>
      </c>
      <c r="AE22" s="13">
        <f t="shared" si="79"/>
        <v>0.62916666666666654</v>
      </c>
      <c r="AF22" s="13">
        <f t="shared" si="76"/>
        <v>0.64097222222222205</v>
      </c>
      <c r="AG22" s="13">
        <f t="shared" si="77"/>
        <v>0.65347222222222201</v>
      </c>
      <c r="AH22" s="13">
        <f t="shared" si="78"/>
        <v>0.67152777777777761</v>
      </c>
      <c r="AI22" s="12">
        <f t="shared" si="79"/>
        <v>0.68680555555555534</v>
      </c>
      <c r="AJ22" s="12">
        <f t="shared" si="76"/>
        <v>0.69861111111111085</v>
      </c>
      <c r="AK22" s="12">
        <f t="shared" si="77"/>
        <v>0.71111111111111081</v>
      </c>
      <c r="AL22" s="12">
        <f t="shared" si="78"/>
        <v>0.72916666666666641</v>
      </c>
      <c r="AM22" s="12">
        <f t="shared" si="79"/>
        <v>0.74444444444444413</v>
      </c>
      <c r="AN22" s="12">
        <f t="shared" si="76"/>
        <v>0.75624999999999964</v>
      </c>
      <c r="AO22" s="12">
        <f t="shared" si="77"/>
        <v>0.7687499999999996</v>
      </c>
      <c r="AP22" s="12">
        <f t="shared" si="78"/>
        <v>0.7868055555555552</v>
      </c>
      <c r="AQ22" s="12">
        <f t="shared" si="79"/>
        <v>0.80208333333333293</v>
      </c>
      <c r="AR22" s="12">
        <f t="shared" si="92"/>
        <v>0.81388888888888844</v>
      </c>
      <c r="AS22" s="12">
        <f t="shared" si="93"/>
        <v>0.8263888888888884</v>
      </c>
      <c r="AT22" s="12">
        <f t="shared" si="94"/>
        <v>0.844444444444444</v>
      </c>
      <c r="AU22" s="218"/>
      <c r="AV22" s="12"/>
      <c r="AW22" s="12"/>
      <c r="AX22" s="12"/>
      <c r="AY22" s="12"/>
      <c r="AZ22" s="12"/>
      <c r="BA22" s="238">
        <v>17</v>
      </c>
      <c r="BB22" s="239">
        <f>(N22-E22)+(AD22-R22)+(AT22-AH22)</f>
        <v>0.4791666666666663</v>
      </c>
      <c r="BC22" s="14">
        <f>HOUR(BB22)+MINUTE(BB22)/60</f>
        <v>11.5</v>
      </c>
      <c r="BD22" s="225">
        <f t="shared" ref="BD22:BE32" si="104">BC22+0.38</f>
        <v>11.88</v>
      </c>
      <c r="BE22" s="88">
        <f t="shared" si="104"/>
        <v>12.260000000000002</v>
      </c>
    </row>
    <row r="23" spans="1:57" s="82" customFormat="1" ht="15.75">
      <c r="A23" s="86">
        <v>3</v>
      </c>
      <c r="B23" s="87">
        <v>7</v>
      </c>
      <c r="C23" s="9"/>
      <c r="D23" s="12"/>
      <c r="E23" s="12"/>
      <c r="F23" s="12">
        <f>F22+7/1440</f>
        <v>0.27291666666666664</v>
      </c>
      <c r="G23" s="12">
        <f t="shared" ref="G23:G32" si="105">G22+7/1440</f>
        <v>0.28819444444444442</v>
      </c>
      <c r="H23" s="12">
        <f t="shared" si="100"/>
        <v>0.3</v>
      </c>
      <c r="I23" s="12">
        <f t="shared" si="101"/>
        <v>0.3125</v>
      </c>
      <c r="J23" s="12">
        <f t="shared" si="102"/>
        <v>0.33055555555555555</v>
      </c>
      <c r="K23" s="12">
        <f t="shared" si="103"/>
        <v>0.34583333333333333</v>
      </c>
      <c r="L23" s="12">
        <f t="shared" si="92"/>
        <v>0.3576388888888889</v>
      </c>
      <c r="M23" s="12">
        <f t="shared" si="93"/>
        <v>0.37013888888888891</v>
      </c>
      <c r="N23" s="12">
        <f t="shared" si="94"/>
        <v>0.38819444444444445</v>
      </c>
      <c r="O23" s="12">
        <f t="shared" si="63"/>
        <v>0.40347222222222223</v>
      </c>
      <c r="P23" s="12">
        <f t="shared" si="92"/>
        <v>0.4152777777777778</v>
      </c>
      <c r="Q23" s="12">
        <f t="shared" si="93"/>
        <v>0.42777777777777781</v>
      </c>
      <c r="R23" s="13">
        <f t="shared" si="94"/>
        <v>0.44583333333333336</v>
      </c>
      <c r="S23" s="13">
        <f t="shared" si="63"/>
        <v>0.46111111111111114</v>
      </c>
      <c r="T23" s="13">
        <f t="shared" si="92"/>
        <v>0.47291666666666671</v>
      </c>
      <c r="U23" s="13">
        <f t="shared" si="93"/>
        <v>0.48541666666666672</v>
      </c>
      <c r="V23" s="13">
        <f t="shared" si="94"/>
        <v>0.50347222222222232</v>
      </c>
      <c r="W23" s="12">
        <f t="shared" si="63"/>
        <v>0.51875000000000004</v>
      </c>
      <c r="X23" s="12">
        <f t="shared" si="92"/>
        <v>0.53055555555555556</v>
      </c>
      <c r="Y23" s="12">
        <f t="shared" si="93"/>
        <v>0.54305555555555551</v>
      </c>
      <c r="Z23" s="12">
        <f t="shared" si="94"/>
        <v>0.56111111111111112</v>
      </c>
      <c r="AA23" s="12">
        <f t="shared" si="63"/>
        <v>0.57638888888888884</v>
      </c>
      <c r="AB23" s="12">
        <f t="shared" si="92"/>
        <v>0.58819444444444435</v>
      </c>
      <c r="AC23" s="12">
        <f t="shared" si="93"/>
        <v>0.60069444444444431</v>
      </c>
      <c r="AD23" s="12">
        <f t="shared" si="94"/>
        <v>0.61874999999999991</v>
      </c>
      <c r="AE23" s="12">
        <f t="shared" si="79"/>
        <v>0.63402777777777763</v>
      </c>
      <c r="AF23" s="12">
        <f t="shared" si="92"/>
        <v>0.64583333333333315</v>
      </c>
      <c r="AG23" s="12">
        <f t="shared" si="93"/>
        <v>0.6583333333333331</v>
      </c>
      <c r="AH23" s="13">
        <f t="shared" si="94"/>
        <v>0.67638888888888871</v>
      </c>
      <c r="AI23" s="13">
        <f t="shared" si="79"/>
        <v>0.69166666666666643</v>
      </c>
      <c r="AJ23" s="13">
        <f t="shared" si="92"/>
        <v>0.70347222222222194</v>
      </c>
      <c r="AK23" s="13">
        <f t="shared" si="93"/>
        <v>0.7159722222222219</v>
      </c>
      <c r="AL23" s="13">
        <f t="shared" si="94"/>
        <v>0.7340277777777775</v>
      </c>
      <c r="AM23" s="12">
        <f t="shared" si="79"/>
        <v>0.74930555555555522</v>
      </c>
      <c r="AN23" s="12">
        <f t="shared" si="92"/>
        <v>0.76111111111111074</v>
      </c>
      <c r="AO23" s="12">
        <f t="shared" si="93"/>
        <v>0.77361111111111069</v>
      </c>
      <c r="AP23" s="12">
        <f t="shared" si="94"/>
        <v>0.7916666666666663</v>
      </c>
      <c r="AQ23" s="12">
        <f t="shared" si="79"/>
        <v>0.80694444444444402</v>
      </c>
      <c r="AR23" s="12">
        <f t="shared" si="92"/>
        <v>0.81874999999999953</v>
      </c>
      <c r="AS23" s="12">
        <f t="shared" si="93"/>
        <v>0.83124999999999949</v>
      </c>
      <c r="AT23" s="12">
        <f t="shared" si="94"/>
        <v>0.84930555555555509</v>
      </c>
      <c r="AU23" s="12">
        <f t="shared" ref="O23:AU28" si="106">AT23+22/1440</f>
        <v>0.86458333333333282</v>
      </c>
      <c r="AV23" s="12">
        <f t="shared" ref="L23:AV28" si="107">AU23+17/1440</f>
        <v>0.87638888888888833</v>
      </c>
      <c r="AW23" s="12">
        <f t="shared" ref="AW23" si="108">AV23+18/1440</f>
        <v>0.88888888888888828</v>
      </c>
      <c r="AX23" s="12">
        <f t="shared" ref="AX23" si="109">AW23+26/1440</f>
        <v>0.90694444444444389</v>
      </c>
      <c r="AY23" s="12">
        <f t="shared" ref="AY23" si="110">AX23+22/1440</f>
        <v>0.92222222222222161</v>
      </c>
      <c r="AZ23" s="12">
        <f t="shared" ref="AZ23" si="111">AY23+17/1440</f>
        <v>0.93402777777777712</v>
      </c>
      <c r="BA23" s="238">
        <v>20</v>
      </c>
      <c r="BB23" s="239">
        <f>(R23-F23)+(AH23-V23)+(AZ23-AL23)</f>
        <v>0.54583333333333273</v>
      </c>
      <c r="BC23" s="14">
        <f t="shared" ref="BC23:BC32" si="112">HOUR(BB23)+MINUTE(BB23)/60</f>
        <v>13.1</v>
      </c>
      <c r="BD23" s="225">
        <f t="shared" si="104"/>
        <v>13.48</v>
      </c>
      <c r="BE23" s="88">
        <f t="shared" si="104"/>
        <v>13.860000000000001</v>
      </c>
    </row>
    <row r="24" spans="1:57" s="82" customFormat="1" ht="15.75">
      <c r="A24" s="86">
        <v>4</v>
      </c>
      <c r="B24" s="87">
        <v>7</v>
      </c>
      <c r="C24" s="9"/>
      <c r="D24" s="12"/>
      <c r="E24" s="12">
        <f t="shared" ref="E24" si="113">E25-7/1440</f>
        <v>0.25972222222222224</v>
      </c>
      <c r="F24" s="12">
        <f t="shared" ref="F24:F32" si="114">E24+26/1440</f>
        <v>0.27777777777777779</v>
      </c>
      <c r="G24" s="12">
        <f t="shared" si="105"/>
        <v>0.29305555555555551</v>
      </c>
      <c r="H24" s="12">
        <f t="shared" si="100"/>
        <v>0.30486111111111108</v>
      </c>
      <c r="I24" s="12">
        <f t="shared" si="101"/>
        <v>0.31736111111111109</v>
      </c>
      <c r="J24" s="12">
        <f t="shared" si="102"/>
        <v>0.33541666666666664</v>
      </c>
      <c r="K24" s="12">
        <f t="shared" si="103"/>
        <v>0.35069444444444442</v>
      </c>
      <c r="L24" s="12">
        <f t="shared" si="92"/>
        <v>0.36249999999999999</v>
      </c>
      <c r="M24" s="12">
        <f t="shared" si="93"/>
        <v>0.375</v>
      </c>
      <c r="N24" s="13">
        <f t="shared" si="94"/>
        <v>0.39305555555555555</v>
      </c>
      <c r="O24" s="13">
        <f t="shared" si="63"/>
        <v>0.40833333333333333</v>
      </c>
      <c r="P24" s="13">
        <f t="shared" si="92"/>
        <v>0.4201388888888889</v>
      </c>
      <c r="Q24" s="13">
        <f t="shared" si="93"/>
        <v>0.43263888888888891</v>
      </c>
      <c r="R24" s="13">
        <f t="shared" si="94"/>
        <v>0.45069444444444445</v>
      </c>
      <c r="S24" s="12">
        <f t="shared" si="63"/>
        <v>0.46597222222222223</v>
      </c>
      <c r="T24" s="12">
        <f t="shared" si="92"/>
        <v>0.4777777777777778</v>
      </c>
      <c r="U24" s="12">
        <f t="shared" si="93"/>
        <v>0.49027777777777781</v>
      </c>
      <c r="V24" s="12">
        <f t="shared" si="94"/>
        <v>0.50833333333333341</v>
      </c>
      <c r="W24" s="12">
        <f t="shared" si="63"/>
        <v>0.52361111111111114</v>
      </c>
      <c r="X24" s="12">
        <f t="shared" si="92"/>
        <v>0.53541666666666665</v>
      </c>
      <c r="Y24" s="12">
        <f t="shared" si="93"/>
        <v>0.54791666666666661</v>
      </c>
      <c r="Z24" s="12">
        <f t="shared" si="94"/>
        <v>0.56597222222222221</v>
      </c>
      <c r="AA24" s="12">
        <f t="shared" si="63"/>
        <v>0.58124999999999993</v>
      </c>
      <c r="AB24" s="12">
        <f t="shared" si="92"/>
        <v>0.59305555555555545</v>
      </c>
      <c r="AC24" s="12">
        <f t="shared" si="93"/>
        <v>0.6055555555555554</v>
      </c>
      <c r="AD24" s="12">
        <f t="shared" si="94"/>
        <v>0.62361111111111101</v>
      </c>
      <c r="AE24" s="12">
        <f t="shared" si="79"/>
        <v>0.63888888888888873</v>
      </c>
      <c r="AF24" s="12">
        <f t="shared" si="92"/>
        <v>0.65069444444444424</v>
      </c>
      <c r="AG24" s="12">
        <f t="shared" si="93"/>
        <v>0.6631944444444442</v>
      </c>
      <c r="AH24" s="12">
        <f t="shared" si="94"/>
        <v>0.6812499999999998</v>
      </c>
      <c r="AI24" s="12">
        <f t="shared" si="79"/>
        <v>0.69652777777777752</v>
      </c>
      <c r="AJ24" s="12">
        <f t="shared" si="92"/>
        <v>0.70833333333333304</v>
      </c>
      <c r="AK24" s="12">
        <f t="shared" si="93"/>
        <v>0.72083333333333299</v>
      </c>
      <c r="AL24" s="13">
        <f t="shared" si="94"/>
        <v>0.7388888888888886</v>
      </c>
      <c r="AM24" s="13">
        <f t="shared" si="79"/>
        <v>0.75416666666666632</v>
      </c>
      <c r="AN24" s="13">
        <f t="shared" si="92"/>
        <v>0.76597222222222183</v>
      </c>
      <c r="AO24" s="13">
        <f t="shared" si="93"/>
        <v>0.77847222222222179</v>
      </c>
      <c r="AP24" s="13">
        <f t="shared" si="94"/>
        <v>0.79652777777777739</v>
      </c>
      <c r="AQ24" s="12">
        <f t="shared" si="79"/>
        <v>0.81180555555555511</v>
      </c>
      <c r="AR24" s="12">
        <f t="shared" si="92"/>
        <v>0.82361111111111063</v>
      </c>
      <c r="AS24" s="12">
        <f t="shared" si="93"/>
        <v>0.83611111111111058</v>
      </c>
      <c r="AT24" s="12">
        <f t="shared" si="94"/>
        <v>0.85416666666666619</v>
      </c>
      <c r="AU24" s="12">
        <f t="shared" si="106"/>
        <v>0.86944444444444391</v>
      </c>
      <c r="AV24" s="12">
        <f t="shared" si="107"/>
        <v>0.88124999999999942</v>
      </c>
      <c r="AW24" s="218"/>
      <c r="AX24" s="12"/>
      <c r="AY24" s="12"/>
      <c r="AZ24" s="12"/>
      <c r="BA24" s="238">
        <v>18</v>
      </c>
      <c r="BB24" s="239">
        <f>(N24-E24)+(AL24-R24)+(AV24-AP24)</f>
        <v>0.50624999999999942</v>
      </c>
      <c r="BC24" s="14">
        <f t="shared" si="112"/>
        <v>12.15</v>
      </c>
      <c r="BD24" s="225">
        <f t="shared" si="104"/>
        <v>12.530000000000001</v>
      </c>
      <c r="BE24" s="88">
        <f t="shared" si="104"/>
        <v>12.910000000000002</v>
      </c>
    </row>
    <row r="25" spans="1:57" s="82" customFormat="1" ht="15.75">
      <c r="A25" s="86">
        <v>5</v>
      </c>
      <c r="B25" s="87">
        <v>7</v>
      </c>
      <c r="C25" s="9"/>
      <c r="D25" s="12"/>
      <c r="E25" s="12">
        <f>E26-7/1440</f>
        <v>0.26458333333333334</v>
      </c>
      <c r="F25" s="12">
        <f t="shared" si="114"/>
        <v>0.28263888888888888</v>
      </c>
      <c r="G25" s="12">
        <f t="shared" si="105"/>
        <v>0.29791666666666661</v>
      </c>
      <c r="H25" s="12">
        <f t="shared" si="100"/>
        <v>0.30972222222222218</v>
      </c>
      <c r="I25" s="12">
        <f t="shared" si="101"/>
        <v>0.32222222222222219</v>
      </c>
      <c r="J25" s="12">
        <f t="shared" si="102"/>
        <v>0.34027777777777773</v>
      </c>
      <c r="K25" s="12">
        <f t="shared" si="103"/>
        <v>0.35555555555555551</v>
      </c>
      <c r="L25" s="12">
        <f t="shared" si="107"/>
        <v>0.36736111111111108</v>
      </c>
      <c r="M25" s="12">
        <f t="shared" si="93"/>
        <v>0.37986111111111109</v>
      </c>
      <c r="N25" s="12">
        <f t="shared" si="94"/>
        <v>0.39791666666666664</v>
      </c>
      <c r="O25" s="12">
        <f t="shared" si="106"/>
        <v>0.41319444444444442</v>
      </c>
      <c r="P25" s="12">
        <f t="shared" si="107"/>
        <v>0.42499999999999999</v>
      </c>
      <c r="Q25" s="12">
        <f t="shared" si="93"/>
        <v>0.4375</v>
      </c>
      <c r="R25" s="13">
        <f t="shared" si="94"/>
        <v>0.45555555555555555</v>
      </c>
      <c r="S25" s="13">
        <f t="shared" si="106"/>
        <v>0.47083333333333333</v>
      </c>
      <c r="T25" s="13">
        <f t="shared" si="107"/>
        <v>0.4826388888888889</v>
      </c>
      <c r="U25" s="13">
        <f t="shared" si="93"/>
        <v>0.49513888888888891</v>
      </c>
      <c r="V25" s="13">
        <f t="shared" si="94"/>
        <v>0.51319444444444451</v>
      </c>
      <c r="W25" s="12">
        <f t="shared" si="106"/>
        <v>0.52847222222222223</v>
      </c>
      <c r="X25" s="12">
        <f t="shared" si="107"/>
        <v>0.54027777777777775</v>
      </c>
      <c r="Y25" s="12">
        <f t="shared" si="93"/>
        <v>0.5527777777777777</v>
      </c>
      <c r="Z25" s="12">
        <f t="shared" si="94"/>
        <v>0.5708333333333333</v>
      </c>
      <c r="AA25" s="12">
        <f t="shared" si="106"/>
        <v>0.58611111111111103</v>
      </c>
      <c r="AB25" s="12">
        <f t="shared" si="107"/>
        <v>0.59791666666666654</v>
      </c>
      <c r="AC25" s="12">
        <f t="shared" si="93"/>
        <v>0.6104166666666665</v>
      </c>
      <c r="AD25" s="12">
        <f t="shared" si="94"/>
        <v>0.6284722222222221</v>
      </c>
      <c r="AE25" s="12">
        <f t="shared" si="106"/>
        <v>0.64374999999999982</v>
      </c>
      <c r="AF25" s="13">
        <f t="shared" si="107"/>
        <v>0.65555555555555534</v>
      </c>
      <c r="AG25" s="13">
        <f t="shared" si="93"/>
        <v>0.66805555555555529</v>
      </c>
      <c r="AH25" s="13">
        <f t="shared" si="94"/>
        <v>0.68611111111111089</v>
      </c>
      <c r="AI25" s="13">
        <f t="shared" si="106"/>
        <v>0.70138888888888862</v>
      </c>
      <c r="AJ25" s="13">
        <f t="shared" si="107"/>
        <v>0.71319444444444413</v>
      </c>
      <c r="AK25" s="12">
        <f t="shared" si="93"/>
        <v>0.72569444444444409</v>
      </c>
      <c r="AL25" s="12">
        <f t="shared" si="94"/>
        <v>0.74374999999999969</v>
      </c>
      <c r="AM25" s="12">
        <f t="shared" si="106"/>
        <v>0.75902777777777741</v>
      </c>
      <c r="AN25" s="12">
        <f t="shared" si="107"/>
        <v>0.77083333333333293</v>
      </c>
      <c r="AO25" s="12">
        <f t="shared" si="93"/>
        <v>0.78333333333333288</v>
      </c>
      <c r="AP25" s="12">
        <f t="shared" si="94"/>
        <v>0.80138888888888848</v>
      </c>
      <c r="AQ25" s="12">
        <f t="shared" si="106"/>
        <v>0.81666666666666621</v>
      </c>
      <c r="AR25" s="12">
        <f t="shared" si="107"/>
        <v>0.82847222222222172</v>
      </c>
      <c r="AS25" s="12">
        <f t="shared" si="93"/>
        <v>0.84097222222222168</v>
      </c>
      <c r="AT25" s="218">
        <f t="shared" si="94"/>
        <v>0.85902777777777728</v>
      </c>
      <c r="AU25" s="218"/>
      <c r="AV25" s="218"/>
      <c r="AW25" s="218"/>
      <c r="AX25" s="218"/>
      <c r="AY25" s="12"/>
      <c r="AZ25" s="12"/>
      <c r="BA25" s="238">
        <v>17</v>
      </c>
      <c r="BB25" s="239">
        <f>(R25-E25)+(AF25-V25)+(AT25-AJ25)</f>
        <v>0.47916666666666619</v>
      </c>
      <c r="BC25" s="14">
        <f t="shared" si="112"/>
        <v>11.5</v>
      </c>
      <c r="BD25" s="225">
        <f t="shared" si="104"/>
        <v>11.88</v>
      </c>
      <c r="BE25" s="88">
        <f t="shared" si="104"/>
        <v>12.260000000000002</v>
      </c>
    </row>
    <row r="26" spans="1:57" s="82" customFormat="1" ht="15.75">
      <c r="A26" s="86">
        <v>6</v>
      </c>
      <c r="B26" s="87">
        <v>7</v>
      </c>
      <c r="C26" s="237">
        <v>0.24513888888888888</v>
      </c>
      <c r="D26" s="12">
        <f>C26+17/1440</f>
        <v>0.25694444444444442</v>
      </c>
      <c r="E26" s="12">
        <f>D26+18/1440</f>
        <v>0.26944444444444443</v>
      </c>
      <c r="F26" s="12">
        <f t="shared" si="114"/>
        <v>0.28749999999999998</v>
      </c>
      <c r="G26" s="12">
        <f t="shared" si="105"/>
        <v>0.3027777777777777</v>
      </c>
      <c r="H26" s="12">
        <f t="shared" si="100"/>
        <v>0.31458333333333327</v>
      </c>
      <c r="I26" s="12">
        <f t="shared" si="101"/>
        <v>0.32708333333333328</v>
      </c>
      <c r="J26" s="12">
        <f t="shared" si="102"/>
        <v>0.34513888888888883</v>
      </c>
      <c r="K26" s="12">
        <f t="shared" si="103"/>
        <v>0.36041666666666661</v>
      </c>
      <c r="L26" s="13">
        <f t="shared" si="107"/>
        <v>0.37222222222222218</v>
      </c>
      <c r="M26" s="13">
        <f t="shared" si="93"/>
        <v>0.38472222222222219</v>
      </c>
      <c r="N26" s="13">
        <f t="shared" si="94"/>
        <v>0.40277777777777773</v>
      </c>
      <c r="O26" s="13">
        <f t="shared" si="106"/>
        <v>0.41805555555555551</v>
      </c>
      <c r="P26" s="13">
        <f t="shared" si="107"/>
        <v>0.42986111111111108</v>
      </c>
      <c r="Q26" s="12">
        <f t="shared" si="93"/>
        <v>0.44236111111111109</v>
      </c>
      <c r="R26" s="12">
        <f t="shared" si="94"/>
        <v>0.46041666666666664</v>
      </c>
      <c r="S26" s="12">
        <f t="shared" si="106"/>
        <v>0.47569444444444442</v>
      </c>
      <c r="T26" s="12">
        <f t="shared" si="107"/>
        <v>0.48749999999999999</v>
      </c>
      <c r="U26" s="12">
        <f t="shared" si="93"/>
        <v>0.5</v>
      </c>
      <c r="V26" s="12">
        <f t="shared" si="94"/>
        <v>0.5180555555555556</v>
      </c>
      <c r="W26" s="12">
        <f t="shared" si="106"/>
        <v>0.53333333333333333</v>
      </c>
      <c r="X26" s="12">
        <f t="shared" si="107"/>
        <v>0.54513888888888884</v>
      </c>
      <c r="Y26" s="12">
        <f t="shared" si="93"/>
        <v>0.5576388888888888</v>
      </c>
      <c r="Z26" s="12">
        <f t="shared" si="94"/>
        <v>0.5756944444444444</v>
      </c>
      <c r="AA26" s="12">
        <f t="shared" si="106"/>
        <v>0.59097222222222212</v>
      </c>
      <c r="AB26" s="13">
        <f t="shared" si="107"/>
        <v>0.60277777777777763</v>
      </c>
      <c r="AC26" s="13">
        <f t="shared" si="93"/>
        <v>0.61527777777777759</v>
      </c>
      <c r="AD26" s="13">
        <f t="shared" si="94"/>
        <v>0.63333333333333319</v>
      </c>
      <c r="AE26" s="13">
        <f t="shared" si="106"/>
        <v>0.64861111111111092</v>
      </c>
      <c r="AF26" s="13">
        <f t="shared" si="107"/>
        <v>0.66041666666666643</v>
      </c>
      <c r="AG26" s="12">
        <f t="shared" si="93"/>
        <v>0.67291666666666639</v>
      </c>
      <c r="AH26" s="12">
        <f t="shared" si="94"/>
        <v>0.69097222222222199</v>
      </c>
      <c r="AI26" s="12">
        <f t="shared" si="106"/>
        <v>0.70624999999999971</v>
      </c>
      <c r="AJ26" s="12">
        <f t="shared" si="107"/>
        <v>0.71805555555555522</v>
      </c>
      <c r="AK26" s="12">
        <f t="shared" si="93"/>
        <v>0.73055555555555518</v>
      </c>
      <c r="AL26" s="12">
        <f t="shared" si="94"/>
        <v>0.74861111111111078</v>
      </c>
      <c r="AM26" s="12">
        <f t="shared" si="106"/>
        <v>0.76388888888888851</v>
      </c>
      <c r="AN26" s="12">
        <f t="shared" si="107"/>
        <v>0.77569444444444402</v>
      </c>
      <c r="AO26" s="12">
        <f t="shared" si="93"/>
        <v>0.78819444444444398</v>
      </c>
      <c r="AP26" s="12">
        <f t="shared" si="94"/>
        <v>0.80624999999999958</v>
      </c>
      <c r="AQ26" s="12">
        <f t="shared" si="106"/>
        <v>0.8215277777777773</v>
      </c>
      <c r="AR26" s="12">
        <f t="shared" si="107"/>
        <v>0.83333333333333282</v>
      </c>
      <c r="AS26" s="12">
        <f t="shared" si="93"/>
        <v>0.84583333333333277</v>
      </c>
      <c r="AT26" s="12">
        <f t="shared" si="94"/>
        <v>0.86388888888888837</v>
      </c>
      <c r="AU26" s="12">
        <f t="shared" si="106"/>
        <v>0.8791666666666661</v>
      </c>
      <c r="AV26" s="12">
        <f t="shared" si="107"/>
        <v>0.89097222222222161</v>
      </c>
      <c r="AW26" s="12"/>
      <c r="AX26" s="12"/>
      <c r="AY26" s="12"/>
      <c r="AZ26" s="12"/>
      <c r="BA26" s="238">
        <v>18</v>
      </c>
      <c r="BB26" s="239">
        <f>(L26-C26)+(AB26-P26)+(AV26-AF26)</f>
        <v>0.530555555555555</v>
      </c>
      <c r="BC26" s="14">
        <f t="shared" si="112"/>
        <v>12.733333333333333</v>
      </c>
      <c r="BD26" s="225">
        <f t="shared" si="104"/>
        <v>13.113333333333333</v>
      </c>
      <c r="BE26" s="88">
        <f t="shared" si="104"/>
        <v>13.493333333333334</v>
      </c>
    </row>
    <row r="27" spans="1:57" s="82" customFormat="1" ht="15.75">
      <c r="A27" s="86">
        <v>7</v>
      </c>
      <c r="B27" s="87">
        <v>6</v>
      </c>
      <c r="C27" s="218"/>
      <c r="D27" s="12"/>
      <c r="E27" s="12">
        <f>E26+6/1440</f>
        <v>0.27361111111111108</v>
      </c>
      <c r="F27" s="12">
        <f t="shared" si="114"/>
        <v>0.29166666666666663</v>
      </c>
      <c r="G27" s="12">
        <f>G26+6/1440</f>
        <v>0.30694444444444435</v>
      </c>
      <c r="H27" s="12">
        <f t="shared" si="100"/>
        <v>0.31874999999999992</v>
      </c>
      <c r="I27" s="12">
        <f t="shared" si="101"/>
        <v>0.33124999999999993</v>
      </c>
      <c r="J27" s="12">
        <f t="shared" si="102"/>
        <v>0.34930555555555548</v>
      </c>
      <c r="K27" s="12">
        <f t="shared" si="103"/>
        <v>0.36458333333333326</v>
      </c>
      <c r="L27" s="12">
        <f t="shared" si="107"/>
        <v>0.37638888888888883</v>
      </c>
      <c r="M27" s="12">
        <f t="shared" si="93"/>
        <v>0.38888888888888884</v>
      </c>
      <c r="N27" s="12">
        <f t="shared" si="94"/>
        <v>0.40694444444444439</v>
      </c>
      <c r="O27" s="12">
        <f t="shared" si="106"/>
        <v>0.42222222222222217</v>
      </c>
      <c r="P27" s="12">
        <f t="shared" si="107"/>
        <v>0.43402777777777773</v>
      </c>
      <c r="Q27" s="12">
        <f t="shared" si="93"/>
        <v>0.44652777777777775</v>
      </c>
      <c r="R27" s="12">
        <f t="shared" si="94"/>
        <v>0.46458333333333329</v>
      </c>
      <c r="S27" s="12">
        <f t="shared" si="106"/>
        <v>0.47986111111111107</v>
      </c>
      <c r="T27" s="13">
        <f t="shared" si="107"/>
        <v>0.49166666666666664</v>
      </c>
      <c r="U27" s="13">
        <f t="shared" si="93"/>
        <v>0.50416666666666665</v>
      </c>
      <c r="V27" s="13">
        <f t="shared" si="94"/>
        <v>0.52222222222222225</v>
      </c>
      <c r="W27" s="13">
        <f t="shared" si="106"/>
        <v>0.53749999999999998</v>
      </c>
      <c r="X27" s="13">
        <f t="shared" si="107"/>
        <v>0.54930555555555549</v>
      </c>
      <c r="Y27" s="218">
        <f t="shared" si="93"/>
        <v>0.56180555555555545</v>
      </c>
      <c r="Z27" s="218">
        <f t="shared" si="94"/>
        <v>0.57986111111111105</v>
      </c>
      <c r="AA27" s="218">
        <f t="shared" si="106"/>
        <v>0.59513888888888877</v>
      </c>
      <c r="AB27" s="218">
        <f t="shared" si="107"/>
        <v>0.60694444444444429</v>
      </c>
      <c r="AC27" s="12">
        <f t="shared" si="93"/>
        <v>0.61944444444444424</v>
      </c>
      <c r="AD27" s="12">
        <f t="shared" si="94"/>
        <v>0.63749999999999984</v>
      </c>
      <c r="AE27" s="12">
        <f t="shared" si="106"/>
        <v>0.65277777777777757</v>
      </c>
      <c r="AF27" s="13">
        <f t="shared" si="107"/>
        <v>0.66458333333333308</v>
      </c>
      <c r="AG27" s="13">
        <f t="shared" si="93"/>
        <v>0.67708333333333304</v>
      </c>
      <c r="AH27" s="13">
        <f t="shared" si="94"/>
        <v>0.69513888888888864</v>
      </c>
      <c r="AI27" s="13">
        <f t="shared" si="106"/>
        <v>0.71041666666666636</v>
      </c>
      <c r="AJ27" s="13">
        <f t="shared" si="107"/>
        <v>0.72222222222222188</v>
      </c>
      <c r="AK27" s="12">
        <f t="shared" si="93"/>
        <v>0.73472222222222183</v>
      </c>
      <c r="AL27" s="12">
        <f t="shared" si="94"/>
        <v>0.75277777777777743</v>
      </c>
      <c r="AM27" s="218">
        <f t="shared" si="106"/>
        <v>0.76805555555555516</v>
      </c>
      <c r="AN27" s="12">
        <f t="shared" si="107"/>
        <v>0.77986111111111067</v>
      </c>
      <c r="AO27" s="12">
        <f t="shared" si="93"/>
        <v>0.79236111111111063</v>
      </c>
      <c r="AP27" s="12">
        <f t="shared" si="94"/>
        <v>0.81041666666666623</v>
      </c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240">
        <v>15</v>
      </c>
      <c r="BB27" s="239">
        <f>(T27-E27)+(AF27-X27)+(AP27-AJ27)</f>
        <v>0.4215277777777775</v>
      </c>
      <c r="BC27" s="14">
        <f t="shared" si="112"/>
        <v>10.116666666666667</v>
      </c>
      <c r="BD27" s="225">
        <f t="shared" si="104"/>
        <v>10.496666666666668</v>
      </c>
      <c r="BE27" s="88">
        <f t="shared" si="104"/>
        <v>10.876666666666669</v>
      </c>
    </row>
    <row r="28" spans="1:57" s="82" customFormat="1" ht="15.75">
      <c r="A28" s="86">
        <v>8</v>
      </c>
      <c r="B28" s="87">
        <v>7</v>
      </c>
      <c r="C28" s="218"/>
      <c r="D28" s="12">
        <f>D26+13/1440</f>
        <v>0.26597222222222222</v>
      </c>
      <c r="E28" s="12">
        <f t="shared" ref="E28:E32" si="115">E27+7/1440</f>
        <v>0.27847222222222218</v>
      </c>
      <c r="F28" s="12">
        <f t="shared" si="114"/>
        <v>0.29652777777777772</v>
      </c>
      <c r="G28" s="12">
        <f t="shared" si="105"/>
        <v>0.31180555555555545</v>
      </c>
      <c r="H28" s="12">
        <f t="shared" si="100"/>
        <v>0.32361111111111102</v>
      </c>
      <c r="I28" s="12">
        <f t="shared" si="101"/>
        <v>0.33611111111111103</v>
      </c>
      <c r="J28" s="12">
        <f t="shared" si="102"/>
        <v>0.35416666666666657</v>
      </c>
      <c r="K28" s="12">
        <f t="shared" si="103"/>
        <v>0.36944444444444435</v>
      </c>
      <c r="L28" s="12">
        <f t="shared" si="107"/>
        <v>0.38124999999999992</v>
      </c>
      <c r="M28" s="12">
        <f t="shared" si="93"/>
        <v>0.39374999999999993</v>
      </c>
      <c r="N28" s="12">
        <f t="shared" si="94"/>
        <v>0.41180555555555548</v>
      </c>
      <c r="O28" s="12">
        <f t="shared" si="106"/>
        <v>0.42708333333333326</v>
      </c>
      <c r="P28" s="13">
        <f t="shared" si="107"/>
        <v>0.43888888888888883</v>
      </c>
      <c r="Q28" s="13">
        <f t="shared" si="93"/>
        <v>0.45138888888888884</v>
      </c>
      <c r="R28" s="13">
        <f t="shared" si="94"/>
        <v>0.46944444444444439</v>
      </c>
      <c r="S28" s="13">
        <f t="shared" si="106"/>
        <v>0.48472222222222217</v>
      </c>
      <c r="T28" s="13">
        <f t="shared" si="107"/>
        <v>0.49652777777777773</v>
      </c>
      <c r="U28" s="12">
        <f t="shared" si="93"/>
        <v>0.50902777777777775</v>
      </c>
      <c r="V28" s="12">
        <f t="shared" si="94"/>
        <v>0.52708333333333335</v>
      </c>
      <c r="W28" s="12">
        <f t="shared" si="106"/>
        <v>0.54236111111111107</v>
      </c>
      <c r="X28" s="12">
        <f t="shared" si="107"/>
        <v>0.55416666666666659</v>
      </c>
      <c r="Y28" s="12">
        <f t="shared" si="93"/>
        <v>0.56666666666666654</v>
      </c>
      <c r="Z28" s="12">
        <f t="shared" si="94"/>
        <v>0.58472222222222214</v>
      </c>
      <c r="AA28" s="12">
        <f t="shared" si="106"/>
        <v>0.59999999999999987</v>
      </c>
      <c r="AB28" s="12">
        <f t="shared" si="107"/>
        <v>0.61180555555555538</v>
      </c>
      <c r="AC28" s="12">
        <f t="shared" si="93"/>
        <v>0.62430555555555534</v>
      </c>
      <c r="AD28" s="12">
        <f t="shared" si="94"/>
        <v>0.64236111111111094</v>
      </c>
      <c r="AE28" s="12">
        <f t="shared" si="106"/>
        <v>0.65763888888888866</v>
      </c>
      <c r="AF28" s="12">
        <f t="shared" si="107"/>
        <v>0.66944444444444418</v>
      </c>
      <c r="AG28" s="12">
        <f t="shared" si="93"/>
        <v>0.68194444444444413</v>
      </c>
      <c r="AH28" s="12">
        <f t="shared" si="94"/>
        <v>0.69999999999999973</v>
      </c>
      <c r="AI28" s="12">
        <f t="shared" si="106"/>
        <v>0.71527777777777746</v>
      </c>
      <c r="AJ28" s="12">
        <f t="shared" si="107"/>
        <v>0.72708333333333297</v>
      </c>
      <c r="AK28" s="12">
        <f t="shared" si="93"/>
        <v>0.73958333333333293</v>
      </c>
      <c r="AL28" s="218">
        <f t="shared" si="94"/>
        <v>0.75763888888888853</v>
      </c>
      <c r="AM28" s="218">
        <f t="shared" si="106"/>
        <v>0.77291666666666625</v>
      </c>
      <c r="AN28" s="13">
        <f t="shared" si="107"/>
        <v>0.78472222222222177</v>
      </c>
      <c r="AO28" s="13">
        <f>AN28+18/1440</f>
        <v>0.79722222222222172</v>
      </c>
      <c r="AP28" s="13">
        <f t="shared" si="94"/>
        <v>0.81527777777777732</v>
      </c>
      <c r="AQ28" s="13">
        <f t="shared" si="106"/>
        <v>0.83055555555555505</v>
      </c>
      <c r="AR28" s="13">
        <f t="shared" si="107"/>
        <v>0.84236111111111056</v>
      </c>
      <c r="AS28" s="12">
        <f t="shared" si="93"/>
        <v>0.85486111111111052</v>
      </c>
      <c r="AT28" s="12">
        <f t="shared" si="94"/>
        <v>0.87291666666666612</v>
      </c>
      <c r="AU28" s="12">
        <f t="shared" si="106"/>
        <v>0.88819444444444384</v>
      </c>
      <c r="AV28" s="12">
        <f t="shared" si="107"/>
        <v>0.89999999999999936</v>
      </c>
      <c r="AW28" s="12">
        <f t="shared" ref="M28:AW32" si="116">AV28+18/1440</f>
        <v>0.91249999999999931</v>
      </c>
      <c r="AX28" s="12">
        <f t="shared" ref="N28:AX32" si="117">AW28+26/1440</f>
        <v>0.93055555555555491</v>
      </c>
      <c r="AY28" s="12">
        <f t="shared" ref="O28:AY32" si="118">AX28+22/1440</f>
        <v>0.94583333333333264</v>
      </c>
      <c r="AZ28" s="12">
        <f t="shared" ref="L28:AZ32" si="119">AY28+17/1440</f>
        <v>0.95763888888888815</v>
      </c>
      <c r="BA28" s="238">
        <v>20</v>
      </c>
      <c r="BB28" s="239">
        <f>(P28-D28)+(AN28-T28)+(AZ28-AR28)</f>
        <v>0.57638888888888817</v>
      </c>
      <c r="BC28" s="14">
        <f t="shared" si="112"/>
        <v>13.833333333333334</v>
      </c>
      <c r="BD28" s="225">
        <f t="shared" si="104"/>
        <v>14.213333333333335</v>
      </c>
      <c r="BE28" s="88">
        <f t="shared" si="104"/>
        <v>14.593333333333335</v>
      </c>
    </row>
    <row r="29" spans="1:57" s="82" customFormat="1" ht="15.75">
      <c r="A29" s="87">
        <v>9</v>
      </c>
      <c r="B29" s="87">
        <v>7</v>
      </c>
      <c r="C29" s="218"/>
      <c r="D29" s="12">
        <f t="shared" ref="D29" si="120">D28+7/1440</f>
        <v>0.27083333333333331</v>
      </c>
      <c r="E29" s="12">
        <f t="shared" si="115"/>
        <v>0.28333333333333327</v>
      </c>
      <c r="F29" s="12">
        <f t="shared" si="114"/>
        <v>0.30138888888888882</v>
      </c>
      <c r="G29" s="12">
        <f t="shared" si="105"/>
        <v>0.31666666666666654</v>
      </c>
      <c r="H29" s="12">
        <f t="shared" si="100"/>
        <v>0.32847222222222211</v>
      </c>
      <c r="I29" s="12">
        <f t="shared" si="101"/>
        <v>0.34097222222222212</v>
      </c>
      <c r="J29" s="12">
        <f t="shared" si="102"/>
        <v>0.35902777777777767</v>
      </c>
      <c r="K29" s="12">
        <f t="shared" si="103"/>
        <v>0.37430555555555545</v>
      </c>
      <c r="L29" s="13">
        <f t="shared" si="119"/>
        <v>0.38611111111111102</v>
      </c>
      <c r="M29" s="13">
        <f t="shared" si="116"/>
        <v>0.39861111111111103</v>
      </c>
      <c r="N29" s="13">
        <f t="shared" si="117"/>
        <v>0.41666666666666657</v>
      </c>
      <c r="O29" s="13">
        <f t="shared" si="118"/>
        <v>0.43194444444444435</v>
      </c>
      <c r="P29" s="13">
        <f t="shared" si="119"/>
        <v>0.44374999999999992</v>
      </c>
      <c r="Q29" s="12">
        <f t="shared" si="116"/>
        <v>0.45624999999999993</v>
      </c>
      <c r="R29" s="12">
        <f t="shared" si="117"/>
        <v>0.47430555555555548</v>
      </c>
      <c r="S29" s="218">
        <f t="shared" si="118"/>
        <v>0.48958333333333326</v>
      </c>
      <c r="T29" s="218">
        <f t="shared" si="119"/>
        <v>0.50138888888888877</v>
      </c>
      <c r="U29" s="12">
        <f t="shared" si="116"/>
        <v>0.51388888888888873</v>
      </c>
      <c r="V29" s="12">
        <f t="shared" si="117"/>
        <v>0.53194444444444433</v>
      </c>
      <c r="W29" s="12">
        <f t="shared" si="118"/>
        <v>0.54722222222222205</v>
      </c>
      <c r="X29" s="12">
        <f t="shared" si="119"/>
        <v>0.55902777777777757</v>
      </c>
      <c r="Y29" s="12">
        <f t="shared" si="116"/>
        <v>0.57152777777777752</v>
      </c>
      <c r="Z29" s="12">
        <f t="shared" si="117"/>
        <v>0.58958333333333313</v>
      </c>
      <c r="AA29" s="12">
        <f t="shared" si="118"/>
        <v>0.60486111111111085</v>
      </c>
      <c r="AB29" s="218">
        <f t="shared" si="119"/>
        <v>0.61666666666666636</v>
      </c>
      <c r="AC29" s="218">
        <f t="shared" si="116"/>
        <v>0.62916666666666632</v>
      </c>
      <c r="AD29" s="12">
        <f t="shared" si="117"/>
        <v>0.64722222222222192</v>
      </c>
      <c r="AE29" s="12">
        <f t="shared" si="118"/>
        <v>0.66249999999999964</v>
      </c>
      <c r="AF29" s="12">
        <f t="shared" si="119"/>
        <v>0.67430555555555516</v>
      </c>
      <c r="AG29" s="12">
        <f t="shared" si="116"/>
        <v>0.68680555555555511</v>
      </c>
      <c r="AH29" s="12">
        <f t="shared" si="117"/>
        <v>0.70486111111111072</v>
      </c>
      <c r="AI29" s="218">
        <f t="shared" si="118"/>
        <v>0.72013888888888844</v>
      </c>
      <c r="AJ29" s="13">
        <f t="shared" si="119"/>
        <v>0.73194444444444395</v>
      </c>
      <c r="AK29" s="13">
        <f t="shared" si="116"/>
        <v>0.74444444444444391</v>
      </c>
      <c r="AL29" s="13">
        <f t="shared" si="117"/>
        <v>0.76249999999999951</v>
      </c>
      <c r="AM29" s="13">
        <f t="shared" si="118"/>
        <v>0.77777777777777724</v>
      </c>
      <c r="AN29" s="13">
        <f t="shared" si="119"/>
        <v>0.78958333333333275</v>
      </c>
      <c r="AO29" s="218">
        <f t="shared" ref="AO29:AO32" si="121">AN29+18/1440</f>
        <v>0.8020833333333327</v>
      </c>
      <c r="AP29" s="12">
        <f t="shared" si="117"/>
        <v>0.82013888888888831</v>
      </c>
      <c r="AQ29" s="12">
        <f t="shared" si="118"/>
        <v>0.83541666666666603</v>
      </c>
      <c r="AR29" s="12">
        <f t="shared" si="119"/>
        <v>0.84722222222222154</v>
      </c>
      <c r="AS29" s="12">
        <f t="shared" si="116"/>
        <v>0.8597222222222215</v>
      </c>
      <c r="AT29" s="12">
        <f t="shared" si="117"/>
        <v>0.8777777777777771</v>
      </c>
      <c r="AU29" s="218"/>
      <c r="AV29" s="218"/>
      <c r="AW29" s="218"/>
      <c r="AX29" s="12"/>
      <c r="AY29" s="12"/>
      <c r="AZ29" s="12"/>
      <c r="BA29" s="241">
        <v>17</v>
      </c>
      <c r="BB29" s="242">
        <f>(L29-D29)+(AJ29-P29)+(AT29-AN29)</f>
        <v>0.49166666666666609</v>
      </c>
      <c r="BC29" s="14">
        <f t="shared" si="112"/>
        <v>11.8</v>
      </c>
      <c r="BD29" s="225">
        <f t="shared" si="104"/>
        <v>12.180000000000001</v>
      </c>
      <c r="BE29" s="88">
        <f t="shared" si="104"/>
        <v>12.560000000000002</v>
      </c>
    </row>
    <row r="30" spans="1:57" s="82" customFormat="1" ht="15.75">
      <c r="A30" s="141">
        <v>10</v>
      </c>
      <c r="B30" s="87">
        <v>7</v>
      </c>
      <c r="C30" s="218"/>
      <c r="D30" s="12"/>
      <c r="E30" s="12">
        <f t="shared" si="115"/>
        <v>0.28819444444444436</v>
      </c>
      <c r="F30" s="12">
        <f t="shared" si="114"/>
        <v>0.30624999999999991</v>
      </c>
      <c r="G30" s="12">
        <f t="shared" si="105"/>
        <v>0.32152777777777763</v>
      </c>
      <c r="H30" s="12">
        <f t="shared" si="100"/>
        <v>0.3333333333333332</v>
      </c>
      <c r="I30" s="12">
        <f t="shared" si="101"/>
        <v>0.34583333333333321</v>
      </c>
      <c r="J30" s="12">
        <f t="shared" si="102"/>
        <v>0.36388888888888876</v>
      </c>
      <c r="K30" s="12">
        <f t="shared" si="103"/>
        <v>0.37916666666666654</v>
      </c>
      <c r="L30" s="218">
        <f t="shared" si="119"/>
        <v>0.39097222222222211</v>
      </c>
      <c r="M30" s="218">
        <f t="shared" si="116"/>
        <v>0.40347222222222212</v>
      </c>
      <c r="N30" s="218">
        <f t="shared" si="117"/>
        <v>0.42152777777777767</v>
      </c>
      <c r="O30" s="218">
        <f t="shared" si="118"/>
        <v>0.43680555555555545</v>
      </c>
      <c r="P30" s="13">
        <f t="shared" si="119"/>
        <v>0.44861111111111102</v>
      </c>
      <c r="Q30" s="13">
        <f t="shared" si="116"/>
        <v>0.46111111111111103</v>
      </c>
      <c r="R30" s="13">
        <f t="shared" si="117"/>
        <v>0.47916666666666657</v>
      </c>
      <c r="S30" s="13">
        <f t="shared" si="118"/>
        <v>0.49444444444444435</v>
      </c>
      <c r="T30" s="13">
        <f t="shared" si="119"/>
        <v>0.50624999999999987</v>
      </c>
      <c r="U30" s="12">
        <f t="shared" si="116"/>
        <v>0.51874999999999982</v>
      </c>
      <c r="V30" s="12">
        <f t="shared" si="117"/>
        <v>0.53680555555555542</v>
      </c>
      <c r="W30" s="12">
        <f t="shared" si="118"/>
        <v>0.55208333333333315</v>
      </c>
      <c r="X30" s="12">
        <f t="shared" si="119"/>
        <v>0.56388888888888866</v>
      </c>
      <c r="Y30" s="12">
        <f t="shared" si="116"/>
        <v>0.57638888888888862</v>
      </c>
      <c r="Z30" s="12">
        <f t="shared" si="117"/>
        <v>0.59444444444444422</v>
      </c>
      <c r="AA30" s="12">
        <f t="shared" si="118"/>
        <v>0.60972222222222194</v>
      </c>
      <c r="AB30" s="218">
        <f t="shared" si="119"/>
        <v>0.62152777777777746</v>
      </c>
      <c r="AC30" s="218">
        <f t="shared" si="116"/>
        <v>0.63402777777777741</v>
      </c>
      <c r="AD30" s="13">
        <f t="shared" si="117"/>
        <v>0.65208333333333302</v>
      </c>
      <c r="AE30" s="13">
        <f t="shared" si="118"/>
        <v>0.66736111111111074</v>
      </c>
      <c r="AF30" s="13">
        <f t="shared" si="119"/>
        <v>0.67916666666666625</v>
      </c>
      <c r="AG30" s="13">
        <f t="shared" si="116"/>
        <v>0.69166666666666621</v>
      </c>
      <c r="AH30" s="13">
        <f t="shared" si="117"/>
        <v>0.70972222222222181</v>
      </c>
      <c r="AI30" s="218">
        <f t="shared" si="118"/>
        <v>0.72499999999999953</v>
      </c>
      <c r="AJ30" s="218">
        <f t="shared" si="119"/>
        <v>0.73680555555555505</v>
      </c>
      <c r="AK30" s="12">
        <f t="shared" si="116"/>
        <v>0.749305555555555</v>
      </c>
      <c r="AL30" s="12">
        <f t="shared" si="117"/>
        <v>0.76736111111111061</v>
      </c>
      <c r="AM30" s="12">
        <f t="shared" si="118"/>
        <v>0.78263888888888833</v>
      </c>
      <c r="AN30" s="12">
        <f t="shared" si="119"/>
        <v>0.79444444444444384</v>
      </c>
      <c r="AO30" s="218">
        <f t="shared" si="121"/>
        <v>0.8069444444444438</v>
      </c>
      <c r="AP30" s="12">
        <f t="shared" si="117"/>
        <v>0.8249999999999994</v>
      </c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241">
        <v>15</v>
      </c>
      <c r="BB30" s="242">
        <f>(P30-E30)+(AD30-T30)+(AP30-AH30)</f>
        <v>0.42152777777777739</v>
      </c>
      <c r="BC30" s="14">
        <f t="shared" si="112"/>
        <v>10.116666666666667</v>
      </c>
      <c r="BD30" s="225">
        <f t="shared" si="104"/>
        <v>10.496666666666668</v>
      </c>
      <c r="BE30" s="88">
        <f t="shared" si="104"/>
        <v>10.876666666666669</v>
      </c>
    </row>
    <row r="31" spans="1:57" s="82" customFormat="1" ht="15.75">
      <c r="A31" s="142">
        <v>11</v>
      </c>
      <c r="B31" s="87">
        <v>7</v>
      </c>
      <c r="C31" s="218"/>
      <c r="D31" s="12">
        <f>D29+14/1440</f>
        <v>0.28055555555555556</v>
      </c>
      <c r="E31" s="12">
        <f t="shared" si="115"/>
        <v>0.29305555555555546</v>
      </c>
      <c r="F31" s="12">
        <f t="shared" si="114"/>
        <v>0.31111111111111101</v>
      </c>
      <c r="G31" s="12">
        <f t="shared" si="105"/>
        <v>0.32638888888888873</v>
      </c>
      <c r="H31" s="12">
        <f t="shared" si="100"/>
        <v>0.3381944444444443</v>
      </c>
      <c r="I31" s="12">
        <f t="shared" si="101"/>
        <v>0.35069444444444431</v>
      </c>
      <c r="J31" s="12">
        <f t="shared" si="102"/>
        <v>0.36874999999999986</v>
      </c>
      <c r="K31" s="12">
        <f t="shared" si="103"/>
        <v>0.38402777777777763</v>
      </c>
      <c r="L31" s="13">
        <f t="shared" si="119"/>
        <v>0.3958333333333332</v>
      </c>
      <c r="M31" s="13">
        <f t="shared" si="116"/>
        <v>0.40833333333333321</v>
      </c>
      <c r="N31" s="13">
        <f t="shared" si="117"/>
        <v>0.42638888888888876</v>
      </c>
      <c r="O31" s="13">
        <f t="shared" si="118"/>
        <v>0.44166666666666654</v>
      </c>
      <c r="P31" s="13">
        <f t="shared" si="119"/>
        <v>0.45347222222222211</v>
      </c>
      <c r="Q31" s="12">
        <f t="shared" si="116"/>
        <v>0.46597222222222212</v>
      </c>
      <c r="R31" s="12">
        <f t="shared" si="117"/>
        <v>0.48402777777777767</v>
      </c>
      <c r="S31" s="12">
        <f t="shared" si="118"/>
        <v>0.49930555555555545</v>
      </c>
      <c r="T31" s="12">
        <f t="shared" si="119"/>
        <v>0.51111111111111096</v>
      </c>
      <c r="U31" s="12">
        <f t="shared" si="116"/>
        <v>0.52361111111111092</v>
      </c>
      <c r="V31" s="12">
        <f t="shared" si="117"/>
        <v>0.54166666666666652</v>
      </c>
      <c r="W31" s="12">
        <f t="shared" si="118"/>
        <v>0.55694444444444424</v>
      </c>
      <c r="X31" s="12">
        <f t="shared" si="119"/>
        <v>0.56874999999999976</v>
      </c>
      <c r="Y31" s="12">
        <f t="shared" si="116"/>
        <v>0.58124999999999971</v>
      </c>
      <c r="Z31" s="12">
        <f t="shared" si="117"/>
        <v>0.59930555555555531</v>
      </c>
      <c r="AA31" s="12">
        <f t="shared" si="118"/>
        <v>0.61458333333333304</v>
      </c>
      <c r="AB31" s="12">
        <f t="shared" si="119"/>
        <v>0.62638888888888855</v>
      </c>
      <c r="AC31" s="12">
        <f t="shared" si="116"/>
        <v>0.63888888888888851</v>
      </c>
      <c r="AD31" s="12">
        <f t="shared" si="117"/>
        <v>0.65694444444444411</v>
      </c>
      <c r="AE31" s="12">
        <f t="shared" si="118"/>
        <v>0.67222222222222183</v>
      </c>
      <c r="AF31" s="12">
        <f t="shared" si="119"/>
        <v>0.68402777777777735</v>
      </c>
      <c r="AG31" s="12">
        <f t="shared" si="116"/>
        <v>0.6965277777777773</v>
      </c>
      <c r="AH31" s="12">
        <f t="shared" si="117"/>
        <v>0.7145833333333329</v>
      </c>
      <c r="AI31" s="12">
        <f t="shared" si="118"/>
        <v>0.72986111111111063</v>
      </c>
      <c r="AJ31" s="13">
        <f t="shared" si="119"/>
        <v>0.74166666666666614</v>
      </c>
      <c r="AK31" s="13">
        <f t="shared" si="116"/>
        <v>0.7541666666666661</v>
      </c>
      <c r="AL31" s="13">
        <f t="shared" si="117"/>
        <v>0.7722222222222217</v>
      </c>
      <c r="AM31" s="13">
        <f t="shared" si="118"/>
        <v>0.78749999999999942</v>
      </c>
      <c r="AN31" s="13">
        <f t="shared" si="119"/>
        <v>0.79930555555555494</v>
      </c>
      <c r="AO31" s="218">
        <f t="shared" si="121"/>
        <v>0.81180555555555489</v>
      </c>
      <c r="AP31" s="12">
        <f t="shared" si="117"/>
        <v>0.82986111111111049</v>
      </c>
      <c r="AQ31" s="12">
        <f t="shared" si="118"/>
        <v>0.84513888888888822</v>
      </c>
      <c r="AR31" s="12">
        <f t="shared" si="119"/>
        <v>0.85694444444444373</v>
      </c>
      <c r="AS31" s="12">
        <f t="shared" si="116"/>
        <v>0.86944444444444369</v>
      </c>
      <c r="AT31" s="12">
        <f t="shared" si="117"/>
        <v>0.88749999999999929</v>
      </c>
      <c r="AU31" s="12">
        <f t="shared" si="118"/>
        <v>0.90277777777777701</v>
      </c>
      <c r="AV31" s="12">
        <f t="shared" si="119"/>
        <v>0.91458333333333253</v>
      </c>
      <c r="AW31" s="12"/>
      <c r="AX31" s="12"/>
      <c r="AY31" s="12"/>
      <c r="AZ31" s="12"/>
      <c r="BA31" s="241">
        <v>18</v>
      </c>
      <c r="BB31" s="242">
        <f>(L31-D31)+(AJ31-P31)+(AV31-AN31)</f>
        <v>0.51874999999999927</v>
      </c>
      <c r="BC31" s="14">
        <f t="shared" si="112"/>
        <v>12.45</v>
      </c>
      <c r="BD31" s="225">
        <f t="shared" si="104"/>
        <v>12.83</v>
      </c>
      <c r="BE31" s="88">
        <f t="shared" si="104"/>
        <v>13.21</v>
      </c>
    </row>
    <row r="32" spans="1:57" s="82" customFormat="1" ht="16.5" thickBot="1">
      <c r="A32" s="89">
        <v>12</v>
      </c>
      <c r="B32" s="90">
        <v>7</v>
      </c>
      <c r="C32" s="21"/>
      <c r="D32" s="21"/>
      <c r="E32" s="21">
        <f t="shared" si="115"/>
        <v>0.29791666666666655</v>
      </c>
      <c r="F32" s="21">
        <f t="shared" si="114"/>
        <v>0.3159722222222221</v>
      </c>
      <c r="G32" s="21">
        <f t="shared" si="105"/>
        <v>0.33124999999999982</v>
      </c>
      <c r="H32" s="21">
        <f t="shared" si="100"/>
        <v>0.34305555555555539</v>
      </c>
      <c r="I32" s="21">
        <f t="shared" si="101"/>
        <v>0.3555555555555554</v>
      </c>
      <c r="J32" s="21">
        <f t="shared" si="102"/>
        <v>0.37361111111111095</v>
      </c>
      <c r="K32" s="21">
        <f t="shared" si="103"/>
        <v>0.38888888888888873</v>
      </c>
      <c r="L32" s="21">
        <f t="shared" si="119"/>
        <v>0.4006944444444443</v>
      </c>
      <c r="M32" s="21">
        <f t="shared" si="116"/>
        <v>0.41319444444444431</v>
      </c>
      <c r="N32" s="21">
        <f t="shared" si="117"/>
        <v>0.43124999999999986</v>
      </c>
      <c r="O32" s="21">
        <f t="shared" si="118"/>
        <v>0.44652777777777763</v>
      </c>
      <c r="P32" s="20">
        <f t="shared" si="119"/>
        <v>0.4583333333333332</v>
      </c>
      <c r="Q32" s="20">
        <f t="shared" si="116"/>
        <v>0.47083333333333321</v>
      </c>
      <c r="R32" s="20">
        <f t="shared" si="117"/>
        <v>0.48888888888888876</v>
      </c>
      <c r="S32" s="20">
        <f t="shared" si="118"/>
        <v>0.50416666666666654</v>
      </c>
      <c r="T32" s="20">
        <f t="shared" si="119"/>
        <v>0.51597222222222205</v>
      </c>
      <c r="U32" s="21">
        <f t="shared" si="116"/>
        <v>0.52847222222222201</v>
      </c>
      <c r="V32" s="21">
        <f t="shared" si="117"/>
        <v>0.54652777777777761</v>
      </c>
      <c r="W32" s="21">
        <f t="shared" si="118"/>
        <v>0.56180555555555534</v>
      </c>
      <c r="X32" s="21">
        <f t="shared" si="119"/>
        <v>0.57361111111111085</v>
      </c>
      <c r="Y32" s="21">
        <f t="shared" si="116"/>
        <v>0.58611111111111081</v>
      </c>
      <c r="Z32" s="21">
        <f t="shared" si="117"/>
        <v>0.60416666666666641</v>
      </c>
      <c r="AA32" s="21">
        <f t="shared" si="118"/>
        <v>0.61944444444444413</v>
      </c>
      <c r="AB32" s="21">
        <f t="shared" si="119"/>
        <v>0.63124999999999964</v>
      </c>
      <c r="AC32" s="21">
        <f t="shared" si="116"/>
        <v>0.6437499999999996</v>
      </c>
      <c r="AD32" s="20">
        <f t="shared" si="117"/>
        <v>0.6618055555555552</v>
      </c>
      <c r="AE32" s="20">
        <f t="shared" si="118"/>
        <v>0.67708333333333293</v>
      </c>
      <c r="AF32" s="20">
        <f t="shared" si="119"/>
        <v>0.68888888888888844</v>
      </c>
      <c r="AG32" s="20">
        <f t="shared" si="116"/>
        <v>0.7013888888888884</v>
      </c>
      <c r="AH32" s="20">
        <f t="shared" si="117"/>
        <v>0.719444444444444</v>
      </c>
      <c r="AI32" s="21">
        <f t="shared" si="118"/>
        <v>0.73472222222222172</v>
      </c>
      <c r="AJ32" s="21">
        <f t="shared" si="119"/>
        <v>0.74652777777777724</v>
      </c>
      <c r="AK32" s="21">
        <f t="shared" si="116"/>
        <v>0.75902777777777719</v>
      </c>
      <c r="AL32" s="21">
        <f t="shared" si="117"/>
        <v>0.77708333333333279</v>
      </c>
      <c r="AM32" s="21">
        <f t="shared" si="118"/>
        <v>0.79236111111111052</v>
      </c>
      <c r="AN32" s="21">
        <f t="shared" si="119"/>
        <v>0.80416666666666603</v>
      </c>
      <c r="AO32" s="19">
        <f t="shared" si="121"/>
        <v>0.81666666666666599</v>
      </c>
      <c r="AP32" s="21">
        <f t="shared" si="117"/>
        <v>0.83472222222222159</v>
      </c>
      <c r="AQ32" s="21">
        <f t="shared" si="118"/>
        <v>0.84999999999999931</v>
      </c>
      <c r="AR32" s="21">
        <f t="shared" si="119"/>
        <v>0.86180555555555483</v>
      </c>
      <c r="AS32" s="21"/>
      <c r="AT32" s="21"/>
      <c r="AU32" s="21"/>
      <c r="AV32" s="21"/>
      <c r="AW32" s="21"/>
      <c r="AX32" s="21"/>
      <c r="AY32" s="21"/>
      <c r="AZ32" s="21"/>
      <c r="BA32" s="243">
        <v>16</v>
      </c>
      <c r="BB32" s="244">
        <f>(P32-E32)+(AD32-T32)+(AR32-AH32)</f>
        <v>0.44861111111111063</v>
      </c>
      <c r="BC32" s="34">
        <f t="shared" si="112"/>
        <v>10.766666666666667</v>
      </c>
      <c r="BD32" s="245">
        <f t="shared" si="104"/>
        <v>11.146666666666668</v>
      </c>
      <c r="BE32" s="95">
        <f t="shared" si="104"/>
        <v>11.526666666666669</v>
      </c>
    </row>
    <row r="35" spans="1:7" ht="15.75">
      <c r="A35" s="82"/>
      <c r="B35" s="82" t="s">
        <v>47</v>
      </c>
      <c r="C35" s="82"/>
      <c r="D35" s="82"/>
    </row>
    <row r="36" spans="1:7" ht="15.75">
      <c r="A36" s="82" t="s">
        <v>90</v>
      </c>
      <c r="B36" s="91" t="s">
        <v>105</v>
      </c>
      <c r="C36" s="82"/>
      <c r="D36" s="82" t="s">
        <v>104</v>
      </c>
    </row>
    <row r="37" spans="1:7" ht="15.75">
      <c r="A37" s="82" t="s">
        <v>91</v>
      </c>
      <c r="B37" s="265">
        <v>0.47916666666666669</v>
      </c>
      <c r="C37" s="82"/>
      <c r="D37" s="82" t="s">
        <v>89</v>
      </c>
    </row>
    <row r="38" spans="1:7" ht="15.75">
      <c r="A38" s="82" t="s">
        <v>95</v>
      </c>
      <c r="B38" s="28" t="s">
        <v>44</v>
      </c>
      <c r="C38" s="82"/>
      <c r="D38" s="82" t="s">
        <v>106</v>
      </c>
    </row>
    <row r="39" spans="1:7" ht="15.75">
      <c r="A39" s="82"/>
      <c r="B39" s="28" t="s">
        <v>45</v>
      </c>
      <c r="C39" s="60"/>
      <c r="D39" s="82" t="s">
        <v>107</v>
      </c>
    </row>
    <row r="40" spans="1:7" ht="15.75">
      <c r="A40" s="82"/>
      <c r="B40" s="28" t="s">
        <v>46</v>
      </c>
      <c r="C40" s="94"/>
      <c r="D40" s="82" t="s">
        <v>108</v>
      </c>
      <c r="E40" s="82"/>
      <c r="F40" s="82"/>
      <c r="G40" s="82"/>
    </row>
    <row r="41" spans="1:7" ht="15.75">
      <c r="A41" s="82" t="s">
        <v>103</v>
      </c>
      <c r="B41" s="262" t="s">
        <v>13</v>
      </c>
      <c r="C41" s="82"/>
      <c r="D41" s="82" t="s">
        <v>96</v>
      </c>
      <c r="E41" s="82"/>
      <c r="F41" s="82"/>
      <c r="G41" s="82"/>
    </row>
    <row r="42" spans="1:7" ht="15.75">
      <c r="A42" s="82"/>
      <c r="B42" s="99">
        <v>3</v>
      </c>
      <c r="C42" s="82"/>
      <c r="D42" s="82" t="s">
        <v>138</v>
      </c>
      <c r="E42" s="82"/>
      <c r="F42" s="82"/>
      <c r="G42" s="82"/>
    </row>
    <row r="43" spans="1:7" ht="15.75">
      <c r="A43" s="100">
        <v>5</v>
      </c>
      <c r="B43" s="101">
        <v>0.27083333333333331</v>
      </c>
      <c r="C43" s="100"/>
      <c r="D43" s="82" t="s">
        <v>141</v>
      </c>
      <c r="E43" s="82"/>
      <c r="F43" s="82"/>
      <c r="G43" s="82"/>
    </row>
    <row r="44" spans="1:7" ht="15.75">
      <c r="E44" s="82"/>
      <c r="F44" s="82"/>
      <c r="G44" s="82"/>
    </row>
    <row r="45" spans="1:7" ht="15.75">
      <c r="E45" s="82"/>
      <c r="F45" s="82"/>
      <c r="G45" s="82"/>
    </row>
    <row r="46" spans="1:7" ht="15.75">
      <c r="E46" s="82"/>
      <c r="F46" s="82"/>
      <c r="G46" s="82"/>
    </row>
    <row r="47" spans="1:7" ht="15.75">
      <c r="E47" s="82"/>
      <c r="F47" s="82"/>
      <c r="G47" s="82"/>
    </row>
    <row r="48" spans="1:7" ht="15.75">
      <c r="E48" s="82"/>
      <c r="F48" s="82"/>
      <c r="G48" s="82"/>
    </row>
  </sheetData>
  <mergeCells count="12">
    <mergeCell ref="BD3:BD4"/>
    <mergeCell ref="A3:A4"/>
    <mergeCell ref="B3:B4"/>
    <mergeCell ref="C3:AZ3"/>
    <mergeCell ref="BA3:BA4"/>
    <mergeCell ref="BB3:BC3"/>
    <mergeCell ref="BE19:BE20"/>
    <mergeCell ref="A19:A20"/>
    <mergeCell ref="B19:B20"/>
    <mergeCell ref="C19:AZ19"/>
    <mergeCell ref="BB19:BB20"/>
    <mergeCell ref="BC19:BD19"/>
  </mergeCells>
  <pageMargins left="0.11811023622047245" right="0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M21"/>
  <sheetViews>
    <sheetView zoomScale="80" zoomScaleNormal="80" workbookViewId="0">
      <selection activeCell="AI1" sqref="AI1"/>
    </sheetView>
  </sheetViews>
  <sheetFormatPr defaultRowHeight="15"/>
  <cols>
    <col min="3" max="61" width="6.7109375" customWidth="1"/>
  </cols>
  <sheetData>
    <row r="1" spans="1:65" s="82" customFormat="1" ht="15.75">
      <c r="K1" s="83"/>
      <c r="L1" s="83"/>
      <c r="M1" s="83"/>
      <c r="N1" s="74" t="s">
        <v>48</v>
      </c>
      <c r="O1" s="160"/>
      <c r="P1" s="74"/>
      <c r="Q1" s="74"/>
      <c r="R1" s="74"/>
      <c r="S1" s="74"/>
      <c r="T1" s="74"/>
      <c r="U1" s="74"/>
      <c r="V1" s="64" t="s">
        <v>115</v>
      </c>
      <c r="W1" s="64"/>
      <c r="X1" s="64"/>
      <c r="Y1" s="64"/>
      <c r="Z1" s="74"/>
      <c r="AA1" s="74"/>
      <c r="AB1" s="160"/>
      <c r="AC1" s="74" t="s">
        <v>41</v>
      </c>
      <c r="AD1" s="74"/>
      <c r="AE1" s="160"/>
      <c r="AF1" s="160"/>
      <c r="AG1" s="178" t="s">
        <v>142</v>
      </c>
      <c r="AH1" s="177"/>
      <c r="AI1" s="223" t="s">
        <v>158</v>
      </c>
      <c r="AJ1" s="177"/>
      <c r="AK1" s="177"/>
      <c r="AL1" s="177"/>
      <c r="AM1" s="177"/>
      <c r="AN1" s="177"/>
      <c r="AO1" s="177"/>
    </row>
    <row r="2" spans="1:65" s="82" customFormat="1" ht="16.5" thickBot="1">
      <c r="S2" s="82" t="s">
        <v>49</v>
      </c>
      <c r="Y2" s="82" t="s">
        <v>50</v>
      </c>
    </row>
    <row r="3" spans="1:65" s="82" customFormat="1" ht="15" customHeight="1">
      <c r="A3" s="298" t="s">
        <v>5</v>
      </c>
      <c r="B3" s="300" t="s">
        <v>6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294" t="s">
        <v>7</v>
      </c>
      <c r="BK3" s="296" t="s">
        <v>8</v>
      </c>
      <c r="BL3" s="305"/>
      <c r="BM3" s="286" t="s">
        <v>9</v>
      </c>
    </row>
    <row r="4" spans="1:65" s="82" customFormat="1" ht="15.75">
      <c r="A4" s="299"/>
      <c r="B4" s="301"/>
      <c r="C4" s="143" t="s">
        <v>10</v>
      </c>
      <c r="D4" s="61" t="s">
        <v>45</v>
      </c>
      <c r="E4" s="144" t="s">
        <v>10</v>
      </c>
      <c r="F4" s="145" t="s">
        <v>51</v>
      </c>
      <c r="G4" s="143" t="s">
        <v>10</v>
      </c>
      <c r="H4" s="61" t="s">
        <v>45</v>
      </c>
      <c r="I4" s="144" t="s">
        <v>10</v>
      </c>
      <c r="J4" s="146" t="s">
        <v>51</v>
      </c>
      <c r="K4" s="143" t="s">
        <v>10</v>
      </c>
      <c r="L4" s="61" t="s">
        <v>45</v>
      </c>
      <c r="M4" s="147" t="s">
        <v>10</v>
      </c>
      <c r="N4" s="145" t="s">
        <v>51</v>
      </c>
      <c r="O4" s="143" t="s">
        <v>10</v>
      </c>
      <c r="P4" s="61" t="s">
        <v>45</v>
      </c>
      <c r="Q4" s="144" t="s">
        <v>10</v>
      </c>
      <c r="R4" s="145" t="s">
        <v>51</v>
      </c>
      <c r="S4" s="143" t="s">
        <v>10</v>
      </c>
      <c r="T4" s="61" t="s">
        <v>45</v>
      </c>
      <c r="U4" s="144" t="s">
        <v>10</v>
      </c>
      <c r="V4" s="145" t="s">
        <v>51</v>
      </c>
      <c r="W4" s="143" t="s">
        <v>10</v>
      </c>
      <c r="X4" s="61" t="s">
        <v>45</v>
      </c>
      <c r="Y4" s="144" t="s">
        <v>10</v>
      </c>
      <c r="Z4" s="145" t="s">
        <v>51</v>
      </c>
      <c r="AA4" s="143" t="s">
        <v>10</v>
      </c>
      <c r="AB4" s="148" t="s">
        <v>45</v>
      </c>
      <c r="AC4" s="147" t="s">
        <v>10</v>
      </c>
      <c r="AD4" s="145" t="s">
        <v>51</v>
      </c>
      <c r="AE4" s="143" t="s">
        <v>10</v>
      </c>
      <c r="AF4" s="61" t="s">
        <v>45</v>
      </c>
      <c r="AG4" s="144" t="s">
        <v>10</v>
      </c>
      <c r="AH4" s="145" t="s">
        <v>51</v>
      </c>
      <c r="AI4" s="143" t="s">
        <v>10</v>
      </c>
      <c r="AJ4" s="61" t="s">
        <v>45</v>
      </c>
      <c r="AK4" s="144" t="s">
        <v>10</v>
      </c>
      <c r="AL4" s="145" t="s">
        <v>51</v>
      </c>
      <c r="AM4" s="143" t="s">
        <v>10</v>
      </c>
      <c r="AN4" s="61" t="s">
        <v>45</v>
      </c>
      <c r="AO4" s="144" t="s">
        <v>10</v>
      </c>
      <c r="AP4" s="145" t="s">
        <v>51</v>
      </c>
      <c r="AQ4" s="143" t="s">
        <v>10</v>
      </c>
      <c r="AR4" s="61" t="s">
        <v>45</v>
      </c>
      <c r="AS4" s="144" t="s">
        <v>10</v>
      </c>
      <c r="AT4" s="145" t="s">
        <v>51</v>
      </c>
      <c r="AU4" s="143" t="s">
        <v>10</v>
      </c>
      <c r="AV4" s="61" t="s">
        <v>45</v>
      </c>
      <c r="AW4" s="144" t="s">
        <v>10</v>
      </c>
      <c r="AX4" s="145" t="s">
        <v>51</v>
      </c>
      <c r="AY4" s="143" t="s">
        <v>10</v>
      </c>
      <c r="AZ4" s="61" t="s">
        <v>45</v>
      </c>
      <c r="BA4" s="144" t="s">
        <v>10</v>
      </c>
      <c r="BB4" s="145" t="s">
        <v>51</v>
      </c>
      <c r="BC4" s="143" t="s">
        <v>10</v>
      </c>
      <c r="BD4" s="61" t="s">
        <v>45</v>
      </c>
      <c r="BE4" s="144" t="s">
        <v>10</v>
      </c>
      <c r="BF4" s="146" t="s">
        <v>51</v>
      </c>
      <c r="BG4" s="143" t="s">
        <v>10</v>
      </c>
      <c r="BH4" s="61" t="s">
        <v>45</v>
      </c>
      <c r="BI4" s="144" t="s">
        <v>10</v>
      </c>
      <c r="BJ4" s="295"/>
      <c r="BK4" s="139"/>
      <c r="BL4" s="140"/>
      <c r="BM4" s="287"/>
    </row>
    <row r="5" spans="1:65" s="110" customFormat="1" ht="15.75">
      <c r="A5" s="114">
        <v>1</v>
      </c>
      <c r="B5" s="37">
        <v>14</v>
      </c>
      <c r="C5" s="70"/>
      <c r="D5" s="12"/>
      <c r="E5" s="246"/>
      <c r="F5" s="12"/>
      <c r="G5" s="232"/>
      <c r="H5" s="12">
        <f>D9+14/1440</f>
        <v>0.28333333333333333</v>
      </c>
      <c r="I5" s="12">
        <f>H5+16/1440</f>
        <v>0.29444444444444445</v>
      </c>
      <c r="J5" s="12">
        <f>I5+16/1440</f>
        <v>0.30555555555555558</v>
      </c>
      <c r="K5" s="12">
        <f>J5+20/1440</f>
        <v>0.31944444444444448</v>
      </c>
      <c r="L5" s="12">
        <f>K5+17/1440</f>
        <v>0.33125000000000004</v>
      </c>
      <c r="M5" s="12">
        <f>L5+17/1440</f>
        <v>0.34305555555555561</v>
      </c>
      <c r="N5" s="12">
        <f t="shared" ref="N5:N9" si="0">M5+16/1440</f>
        <v>0.35416666666666674</v>
      </c>
      <c r="O5" s="12">
        <f t="shared" ref="O5:AA9" si="1">N5+20/1440</f>
        <v>0.36805555555555564</v>
      </c>
      <c r="P5" s="12">
        <f t="shared" ref="P5:Q9" si="2">O5+17/1440</f>
        <v>0.3798611111111112</v>
      </c>
      <c r="Q5" s="218">
        <f t="shared" si="2"/>
        <v>0.39166666666666677</v>
      </c>
      <c r="R5" s="218">
        <f t="shared" ref="R5:R9" si="3">Q5+16/1440</f>
        <v>0.4027777777777779</v>
      </c>
      <c r="S5" s="218">
        <f t="shared" ref="S5" si="4">R5+20/1440</f>
        <v>0.4166666666666668</v>
      </c>
      <c r="T5" s="218">
        <f t="shared" ref="T5:U9" si="5">S5+17/1440</f>
        <v>0.42847222222222237</v>
      </c>
      <c r="U5" s="218">
        <f t="shared" si="5"/>
        <v>0.44027777777777793</v>
      </c>
      <c r="V5" s="13">
        <f t="shared" ref="V5:V9" si="6">U5+16/1440</f>
        <v>0.45138888888888906</v>
      </c>
      <c r="W5" s="13">
        <f t="shared" ref="W5" si="7">V5+20/1440</f>
        <v>0.46527777777777796</v>
      </c>
      <c r="X5" s="13">
        <f t="shared" ref="X5:Y9" si="8">W5+17/1440</f>
        <v>0.47708333333333353</v>
      </c>
      <c r="Y5" s="13">
        <f t="shared" si="8"/>
        <v>0.48888888888888909</v>
      </c>
      <c r="Z5" s="13">
        <f t="shared" ref="Z5:Z9" si="9">Y5+16/1440</f>
        <v>0.50000000000000022</v>
      </c>
      <c r="AA5" s="12">
        <f t="shared" ref="AA5" si="10">Z5+20/1440</f>
        <v>0.51388888888888906</v>
      </c>
      <c r="AB5" s="12">
        <f t="shared" ref="AB5:AC9" si="11">AA5+17/1440</f>
        <v>0.52569444444444458</v>
      </c>
      <c r="AC5" s="12">
        <f t="shared" si="11"/>
        <v>0.53750000000000009</v>
      </c>
      <c r="AD5" s="12">
        <f t="shared" ref="AD5:AD9" si="12">AC5+16/1440</f>
        <v>0.54861111111111116</v>
      </c>
      <c r="AE5" s="12">
        <f t="shared" ref="AE5:AQ9" si="13">AD5+20/1440</f>
        <v>0.5625</v>
      </c>
      <c r="AF5" s="12">
        <f t="shared" ref="AF5:AG9" si="14">AE5+17/1440</f>
        <v>0.57430555555555551</v>
      </c>
      <c r="AG5" s="12">
        <f t="shared" si="14"/>
        <v>0.58611111111111103</v>
      </c>
      <c r="AH5" s="12">
        <f t="shared" ref="AH5:AH9" si="15">AG5+16/1440</f>
        <v>0.5972222222222221</v>
      </c>
      <c r="AI5" s="218">
        <f t="shared" ref="AI5" si="16">AH5+20/1440</f>
        <v>0.61111111111111094</v>
      </c>
      <c r="AJ5" s="218">
        <f t="shared" ref="AJ5:AK9" si="17">AI5+17/1440</f>
        <v>0.62291666666666645</v>
      </c>
      <c r="AK5" s="218">
        <f t="shared" si="17"/>
        <v>0.63472222222222197</v>
      </c>
      <c r="AL5" s="218">
        <f t="shared" ref="AL5:AL9" si="18">AK5+16/1440</f>
        <v>0.64583333333333304</v>
      </c>
      <c r="AM5" s="218">
        <f t="shared" ref="AM5" si="19">AL5+20/1440</f>
        <v>0.65972222222222188</v>
      </c>
      <c r="AN5" s="218">
        <f t="shared" ref="AN5:AO9" si="20">AM5+17/1440</f>
        <v>0.67152777777777739</v>
      </c>
      <c r="AO5" s="218">
        <f t="shared" si="20"/>
        <v>0.6833333333333329</v>
      </c>
      <c r="AP5" s="13">
        <f t="shared" ref="AP5:AP9" si="21">AO5+16/1440</f>
        <v>0.69444444444444398</v>
      </c>
      <c r="AQ5" s="13">
        <f t="shared" ref="AQ5" si="22">AP5+20/1440</f>
        <v>0.70833333333333282</v>
      </c>
      <c r="AR5" s="13">
        <f t="shared" ref="AR5:AS9" si="23">AQ5+17/1440</f>
        <v>0.72013888888888833</v>
      </c>
      <c r="AS5" s="13">
        <f t="shared" si="23"/>
        <v>0.73194444444444384</v>
      </c>
      <c r="AT5" s="13">
        <f t="shared" ref="AT5:AT9" si="24">AS5+16/1440</f>
        <v>0.74305555555555491</v>
      </c>
      <c r="AU5" s="218">
        <f t="shared" ref="AU5:AU9" si="25">AT5+20/1440</f>
        <v>0.75694444444444375</v>
      </c>
      <c r="AV5" s="12">
        <f t="shared" ref="AV5:AW9" si="26">AU5+17/1440</f>
        <v>0.76874999999999927</v>
      </c>
      <c r="AW5" s="12">
        <f t="shared" si="26"/>
        <v>0.78055555555555478</v>
      </c>
      <c r="AX5" s="12">
        <f t="shared" ref="AX5:AX9" si="27">AW5+16/1440</f>
        <v>0.79166666666666585</v>
      </c>
      <c r="AY5" s="12">
        <f t="shared" ref="AY5:AY9" si="28">AX5+20/1440</f>
        <v>0.80555555555555469</v>
      </c>
      <c r="AZ5" s="218">
        <f t="shared" ref="AZ5:BA9" si="29">AY5+17/1440</f>
        <v>0.81736111111111021</v>
      </c>
      <c r="BA5" s="218">
        <f t="shared" si="29"/>
        <v>0.82916666666666572</v>
      </c>
      <c r="BB5" s="247">
        <f t="shared" ref="BB5:BB7" si="30">BA5+16/1440</f>
        <v>0.84027777777777679</v>
      </c>
      <c r="BC5" s="247">
        <f t="shared" ref="BC5:BC7" si="31">BB5+20/1440</f>
        <v>0.85416666666666563</v>
      </c>
      <c r="BD5" s="247">
        <f t="shared" ref="BD5:BE7" si="32">BC5+17/1440</f>
        <v>0.86597222222222114</v>
      </c>
      <c r="BE5" s="248"/>
      <c r="BF5" s="12"/>
      <c r="BG5" s="12"/>
      <c r="BH5" s="12"/>
      <c r="BI5" s="12"/>
      <c r="BJ5" s="45">
        <v>20</v>
      </c>
      <c r="BK5" s="46">
        <f>(V5-H5)+(AP5-Z5)+(BD5-AT5)</f>
        <v>0.48541666666666572</v>
      </c>
      <c r="BL5" s="47">
        <f>HOUR(BK5)+MINUTE(BK5)/60</f>
        <v>11.65</v>
      </c>
      <c r="BM5" s="38">
        <f>BL5+0.38</f>
        <v>12.030000000000001</v>
      </c>
    </row>
    <row r="6" spans="1:65" s="110" customFormat="1" ht="15.75">
      <c r="A6" s="261" t="s">
        <v>14</v>
      </c>
      <c r="B6" s="37">
        <v>14</v>
      </c>
      <c r="C6" s="70"/>
      <c r="D6" s="12"/>
      <c r="E6" s="249"/>
      <c r="F6" s="12"/>
      <c r="G6" s="12">
        <f>H6-17/1440</f>
        <v>0.28125</v>
      </c>
      <c r="H6" s="12">
        <f>H5+14/1440</f>
        <v>0.29305555555555557</v>
      </c>
      <c r="I6" s="12">
        <f t="shared" ref="I6:J9" si="33">H6+16/1440</f>
        <v>0.3041666666666667</v>
      </c>
      <c r="J6" s="12">
        <f t="shared" si="33"/>
        <v>0.31527777777777782</v>
      </c>
      <c r="K6" s="12">
        <f t="shared" ref="K6:K9" si="34">J6+20/1440</f>
        <v>0.32916666666666672</v>
      </c>
      <c r="L6" s="12">
        <f t="shared" ref="L6:M9" si="35">K6+17/1440</f>
        <v>0.34097222222222229</v>
      </c>
      <c r="M6" s="12">
        <f t="shared" si="35"/>
        <v>0.35277777777777786</v>
      </c>
      <c r="N6" s="12">
        <f t="shared" si="0"/>
        <v>0.36388888888888898</v>
      </c>
      <c r="O6" s="13">
        <f t="shared" si="1"/>
        <v>0.37777777777777788</v>
      </c>
      <c r="P6" s="13">
        <f t="shared" si="2"/>
        <v>0.38958333333333345</v>
      </c>
      <c r="Q6" s="250">
        <f t="shared" si="2"/>
        <v>0.40138888888888902</v>
      </c>
      <c r="R6" s="250">
        <f t="shared" si="3"/>
        <v>0.41250000000000014</v>
      </c>
      <c r="S6" s="250">
        <f t="shared" si="1"/>
        <v>0.42638888888888904</v>
      </c>
      <c r="T6" s="233">
        <f t="shared" si="5"/>
        <v>0.43819444444444461</v>
      </c>
      <c r="U6" s="233">
        <f t="shared" si="5"/>
        <v>0.45000000000000018</v>
      </c>
      <c r="V6" s="12">
        <f t="shared" si="6"/>
        <v>0.4611111111111113</v>
      </c>
      <c r="W6" s="12">
        <f t="shared" si="1"/>
        <v>0.4750000000000002</v>
      </c>
      <c r="X6" s="12">
        <f t="shared" si="8"/>
        <v>0.48680555555555577</v>
      </c>
      <c r="Y6" s="12">
        <f t="shared" si="8"/>
        <v>0.49861111111111134</v>
      </c>
      <c r="Z6" s="12">
        <f t="shared" si="9"/>
        <v>0.50972222222222241</v>
      </c>
      <c r="AA6" s="12">
        <f t="shared" si="1"/>
        <v>0.52361111111111125</v>
      </c>
      <c r="AB6" s="12">
        <f t="shared" si="11"/>
        <v>0.53541666666666676</v>
      </c>
      <c r="AC6" s="12">
        <f t="shared" si="11"/>
        <v>0.54722222222222228</v>
      </c>
      <c r="AD6" s="12">
        <f t="shared" si="12"/>
        <v>0.55833333333333335</v>
      </c>
      <c r="AE6" s="12">
        <f t="shared" si="13"/>
        <v>0.57222222222222219</v>
      </c>
      <c r="AF6" s="12">
        <f t="shared" si="14"/>
        <v>0.5840277777777777</v>
      </c>
      <c r="AG6" s="218">
        <f t="shared" si="14"/>
        <v>0.59583333333333321</v>
      </c>
      <c r="AH6" s="12">
        <f t="shared" si="15"/>
        <v>0.60694444444444429</v>
      </c>
      <c r="AI6" s="12">
        <f t="shared" si="13"/>
        <v>0.62083333333333313</v>
      </c>
      <c r="AJ6" s="12">
        <f t="shared" si="17"/>
        <v>0.63263888888888864</v>
      </c>
      <c r="AK6" s="12">
        <f t="shared" si="17"/>
        <v>0.64444444444444415</v>
      </c>
      <c r="AL6" s="12">
        <f t="shared" si="18"/>
        <v>0.65555555555555522</v>
      </c>
      <c r="AM6" s="12">
        <f t="shared" si="13"/>
        <v>0.66944444444444406</v>
      </c>
      <c r="AN6" s="12">
        <f t="shared" si="20"/>
        <v>0.68124999999999958</v>
      </c>
      <c r="AO6" s="12">
        <f t="shared" si="20"/>
        <v>0.69305555555555509</v>
      </c>
      <c r="AP6" s="12">
        <f t="shared" si="21"/>
        <v>0.70416666666666616</v>
      </c>
      <c r="AQ6" s="12">
        <f t="shared" si="13"/>
        <v>0.718055555555555</v>
      </c>
      <c r="AR6" s="12">
        <f t="shared" si="23"/>
        <v>0.72986111111111052</v>
      </c>
      <c r="AS6" s="12">
        <f t="shared" si="23"/>
        <v>0.74166666666666603</v>
      </c>
      <c r="AT6" s="12">
        <f t="shared" si="24"/>
        <v>0.7527777777777771</v>
      </c>
      <c r="AU6" s="13">
        <f t="shared" si="25"/>
        <v>0.76666666666666594</v>
      </c>
      <c r="AV6" s="13">
        <f t="shared" si="26"/>
        <v>0.77847222222222145</v>
      </c>
      <c r="AW6" s="13">
        <f t="shared" si="26"/>
        <v>0.79027777777777697</v>
      </c>
      <c r="AX6" s="13">
        <f t="shared" si="27"/>
        <v>0.80138888888888804</v>
      </c>
      <c r="AY6" s="13">
        <f t="shared" si="28"/>
        <v>0.81527777777777688</v>
      </c>
      <c r="AZ6" s="12">
        <f t="shared" si="29"/>
        <v>0.82708333333333239</v>
      </c>
      <c r="BA6" s="12">
        <f t="shared" si="29"/>
        <v>0.83888888888888791</v>
      </c>
      <c r="BB6" s="12">
        <f t="shared" si="30"/>
        <v>0.84999999999999898</v>
      </c>
      <c r="BC6" s="12">
        <f t="shared" si="31"/>
        <v>0.86388888888888782</v>
      </c>
      <c r="BD6" s="12">
        <f t="shared" si="32"/>
        <v>0.87569444444444333</v>
      </c>
      <c r="BE6" s="12">
        <f t="shared" si="32"/>
        <v>0.88749999999999885</v>
      </c>
      <c r="BF6" s="12">
        <f t="shared" ref="BF6" si="36">BE6+16/1440</f>
        <v>0.89861111111110992</v>
      </c>
      <c r="BG6" s="12">
        <f t="shared" ref="BG6" si="37">BF6+20/1440</f>
        <v>0.91249999999999876</v>
      </c>
      <c r="BH6" s="12">
        <f t="shared" ref="BH6:BI6" si="38">BG6+17/1440</f>
        <v>0.92430555555555427</v>
      </c>
      <c r="BI6" s="12">
        <f t="shared" si="38"/>
        <v>0.93611111111110978</v>
      </c>
      <c r="BJ6" s="255">
        <v>22.5</v>
      </c>
      <c r="BK6" s="46">
        <f>(O6-G6)+(AU6-S6)+(BI6-AY6)</f>
        <v>0.55763888888888768</v>
      </c>
      <c r="BL6" s="47">
        <f t="shared" ref="BL6:BL9" si="39">HOUR(BK6)+MINUTE(BK6)/60</f>
        <v>13.383333333333333</v>
      </c>
      <c r="BM6" s="38">
        <f t="shared" ref="BM6:BM9" si="40">BL6+0.38</f>
        <v>13.763333333333334</v>
      </c>
    </row>
    <row r="7" spans="1:65" s="110" customFormat="1" ht="15.75">
      <c r="A7" s="114">
        <v>3</v>
      </c>
      <c r="B7" s="37">
        <v>14</v>
      </c>
      <c r="C7" s="70"/>
      <c r="D7" s="12"/>
      <c r="E7" s="251"/>
      <c r="F7" s="12"/>
      <c r="G7" s="12"/>
      <c r="H7" s="12">
        <f t="shared" ref="G7:H9" si="41">H6+14/1440</f>
        <v>0.30277777777777781</v>
      </c>
      <c r="I7" s="12">
        <f t="shared" si="33"/>
        <v>0.31388888888888894</v>
      </c>
      <c r="J7" s="12">
        <f t="shared" si="33"/>
        <v>0.32500000000000007</v>
      </c>
      <c r="K7" s="12">
        <f t="shared" si="34"/>
        <v>0.33888888888888896</v>
      </c>
      <c r="L7" s="12">
        <f t="shared" si="35"/>
        <v>0.35069444444444453</v>
      </c>
      <c r="M7" s="12">
        <f t="shared" si="35"/>
        <v>0.3625000000000001</v>
      </c>
      <c r="N7" s="12">
        <f t="shared" si="0"/>
        <v>0.37361111111111123</v>
      </c>
      <c r="O7" s="12">
        <f t="shared" si="1"/>
        <v>0.38750000000000012</v>
      </c>
      <c r="P7" s="12">
        <f t="shared" si="2"/>
        <v>0.39930555555555569</v>
      </c>
      <c r="Q7" s="12">
        <f t="shared" si="2"/>
        <v>0.41111111111111126</v>
      </c>
      <c r="R7" s="12">
        <f t="shared" si="3"/>
        <v>0.42222222222222239</v>
      </c>
      <c r="S7" s="12">
        <f t="shared" si="1"/>
        <v>0.43611111111111128</v>
      </c>
      <c r="T7" s="12">
        <f t="shared" si="5"/>
        <v>0.44791666666666685</v>
      </c>
      <c r="U7" s="218">
        <f t="shared" si="5"/>
        <v>0.45972222222222242</v>
      </c>
      <c r="V7" s="13">
        <f t="shared" si="6"/>
        <v>0.47083333333333355</v>
      </c>
      <c r="W7" s="13">
        <f t="shared" si="1"/>
        <v>0.48472222222222244</v>
      </c>
      <c r="X7" s="13">
        <f t="shared" si="8"/>
        <v>0.49652777777777801</v>
      </c>
      <c r="Y7" s="13">
        <f t="shared" si="8"/>
        <v>0.50833333333333353</v>
      </c>
      <c r="Z7" s="13">
        <f t="shared" si="9"/>
        <v>0.5194444444444446</v>
      </c>
      <c r="AA7" s="12">
        <f t="shared" si="1"/>
        <v>0.53333333333333344</v>
      </c>
      <c r="AB7" s="12">
        <f t="shared" si="11"/>
        <v>0.54513888888888895</v>
      </c>
      <c r="AC7" s="12">
        <f t="shared" si="11"/>
        <v>0.55694444444444446</v>
      </c>
      <c r="AD7" s="12">
        <f t="shared" si="12"/>
        <v>0.56805555555555554</v>
      </c>
      <c r="AE7" s="12">
        <f t="shared" si="13"/>
        <v>0.58194444444444438</v>
      </c>
      <c r="AF7" s="12">
        <f t="shared" si="14"/>
        <v>0.59374999999999989</v>
      </c>
      <c r="AG7" s="12">
        <f t="shared" si="14"/>
        <v>0.6055555555555554</v>
      </c>
      <c r="AH7" s="12">
        <f t="shared" si="15"/>
        <v>0.61666666666666647</v>
      </c>
      <c r="AI7" s="12">
        <f t="shared" si="13"/>
        <v>0.63055555555555531</v>
      </c>
      <c r="AJ7" s="12">
        <f t="shared" si="17"/>
        <v>0.64236111111111083</v>
      </c>
      <c r="AK7" s="12">
        <f t="shared" si="17"/>
        <v>0.65416666666666634</v>
      </c>
      <c r="AL7" s="218">
        <f t="shared" si="18"/>
        <v>0.66527777777777741</v>
      </c>
      <c r="AM7" s="218">
        <f t="shared" si="13"/>
        <v>0.67916666666666625</v>
      </c>
      <c r="AN7" s="218">
        <f t="shared" si="20"/>
        <v>0.69097222222222177</v>
      </c>
      <c r="AO7" s="218">
        <f t="shared" si="20"/>
        <v>0.70277777777777728</v>
      </c>
      <c r="AP7" s="13">
        <f t="shared" si="21"/>
        <v>0.71388888888888835</v>
      </c>
      <c r="AQ7" s="13">
        <f t="shared" si="13"/>
        <v>0.72777777777777719</v>
      </c>
      <c r="AR7" s="13">
        <f t="shared" si="23"/>
        <v>0.7395833333333327</v>
      </c>
      <c r="AS7" s="13">
        <f t="shared" si="23"/>
        <v>0.75138888888888822</v>
      </c>
      <c r="AT7" s="13">
        <f t="shared" si="24"/>
        <v>0.76249999999999929</v>
      </c>
      <c r="AU7" s="218">
        <f t="shared" si="25"/>
        <v>0.77638888888888813</v>
      </c>
      <c r="AV7" s="12">
        <f t="shared" si="26"/>
        <v>0.78819444444444364</v>
      </c>
      <c r="AW7" s="12">
        <f t="shared" si="26"/>
        <v>0.79999999999999916</v>
      </c>
      <c r="AX7" s="12">
        <f t="shared" si="27"/>
        <v>0.81111111111111023</v>
      </c>
      <c r="AY7" s="12">
        <f t="shared" si="28"/>
        <v>0.82499999999999907</v>
      </c>
      <c r="AZ7" s="12">
        <f t="shared" si="29"/>
        <v>0.83680555555555458</v>
      </c>
      <c r="BA7" s="12">
        <f t="shared" si="29"/>
        <v>0.84861111111111009</v>
      </c>
      <c r="BB7" s="12">
        <f t="shared" si="30"/>
        <v>0.85972222222222117</v>
      </c>
      <c r="BC7" s="12">
        <f t="shared" si="31"/>
        <v>0.87361111111111001</v>
      </c>
      <c r="BD7" s="12">
        <f t="shared" si="32"/>
        <v>0.88541666666666552</v>
      </c>
      <c r="BE7" s="12"/>
      <c r="BF7" s="12"/>
      <c r="BG7" s="12"/>
      <c r="BH7" s="12"/>
      <c r="BI7" s="12"/>
      <c r="BJ7" s="45">
        <v>20</v>
      </c>
      <c r="BK7" s="46">
        <f>(V7-H7)+(AP7-Z7)+(BD7-AT7)</f>
        <v>0.48541666666666572</v>
      </c>
      <c r="BL7" s="47">
        <f t="shared" si="39"/>
        <v>11.65</v>
      </c>
      <c r="BM7" s="38">
        <f t="shared" si="40"/>
        <v>12.030000000000001</v>
      </c>
    </row>
    <row r="8" spans="1:65" s="110" customFormat="1" ht="15.75">
      <c r="A8" s="114">
        <v>4</v>
      </c>
      <c r="B8" s="37">
        <v>14</v>
      </c>
      <c r="C8" s="70"/>
      <c r="D8" s="12"/>
      <c r="E8" s="12"/>
      <c r="F8" s="12">
        <f>G8-20/1440</f>
        <v>0.28680555555555559</v>
      </c>
      <c r="G8" s="12">
        <f>H8-17/1440</f>
        <v>0.30069444444444449</v>
      </c>
      <c r="H8" s="12">
        <f t="shared" si="41"/>
        <v>0.31250000000000006</v>
      </c>
      <c r="I8" s="12">
        <f t="shared" si="33"/>
        <v>0.32361111111111118</v>
      </c>
      <c r="J8" s="12">
        <f t="shared" si="33"/>
        <v>0.33472222222222231</v>
      </c>
      <c r="K8" s="12">
        <f t="shared" si="34"/>
        <v>0.3486111111111112</v>
      </c>
      <c r="L8" s="12">
        <f t="shared" si="35"/>
        <v>0.36041666666666677</v>
      </c>
      <c r="M8" s="12">
        <f t="shared" si="35"/>
        <v>0.37222222222222234</v>
      </c>
      <c r="N8" s="12">
        <f t="shared" si="0"/>
        <v>0.38333333333333347</v>
      </c>
      <c r="O8" s="12">
        <f t="shared" si="1"/>
        <v>0.39722222222222237</v>
      </c>
      <c r="P8" s="12">
        <f t="shared" si="2"/>
        <v>0.40902777777777793</v>
      </c>
      <c r="Q8" s="12">
        <f t="shared" si="2"/>
        <v>0.4208333333333335</v>
      </c>
      <c r="R8" s="13">
        <f t="shared" si="3"/>
        <v>0.43194444444444463</v>
      </c>
      <c r="S8" s="13">
        <f t="shared" si="1"/>
        <v>0.44583333333333353</v>
      </c>
      <c r="T8" s="13">
        <f t="shared" si="5"/>
        <v>0.45763888888888909</v>
      </c>
      <c r="U8" s="13">
        <f t="shared" si="5"/>
        <v>0.46944444444444466</v>
      </c>
      <c r="V8" s="13">
        <f t="shared" si="6"/>
        <v>0.48055555555555579</v>
      </c>
      <c r="W8" s="12">
        <f t="shared" si="1"/>
        <v>0.49444444444444469</v>
      </c>
      <c r="X8" s="12">
        <f t="shared" si="8"/>
        <v>0.5062500000000002</v>
      </c>
      <c r="Y8" s="218">
        <f t="shared" si="8"/>
        <v>0.51805555555555571</v>
      </c>
      <c r="Z8" s="218">
        <f t="shared" si="9"/>
        <v>0.52916666666666679</v>
      </c>
      <c r="AA8" s="218">
        <f t="shared" si="1"/>
        <v>0.54305555555555562</v>
      </c>
      <c r="AB8" s="218">
        <f t="shared" si="11"/>
        <v>0.55486111111111114</v>
      </c>
      <c r="AC8" s="218">
        <f t="shared" si="11"/>
        <v>0.56666666666666665</v>
      </c>
      <c r="AD8" s="12">
        <f t="shared" si="12"/>
        <v>0.57777777777777772</v>
      </c>
      <c r="AE8" s="12">
        <f t="shared" si="13"/>
        <v>0.59166666666666656</v>
      </c>
      <c r="AF8" s="12">
        <f t="shared" si="14"/>
        <v>0.60347222222222208</v>
      </c>
      <c r="AG8" s="12">
        <f t="shared" si="14"/>
        <v>0.61527777777777759</v>
      </c>
      <c r="AH8" s="12">
        <f t="shared" si="15"/>
        <v>0.62638888888888866</v>
      </c>
      <c r="AI8" s="12">
        <f t="shared" si="13"/>
        <v>0.6402777777777775</v>
      </c>
      <c r="AJ8" s="12">
        <f t="shared" si="17"/>
        <v>0.65208333333333302</v>
      </c>
      <c r="AK8" s="12">
        <f t="shared" si="17"/>
        <v>0.66388888888888853</v>
      </c>
      <c r="AL8" s="13">
        <f t="shared" si="18"/>
        <v>0.6749999999999996</v>
      </c>
      <c r="AM8" s="13">
        <f t="shared" si="13"/>
        <v>0.68888888888888844</v>
      </c>
      <c r="AN8" s="13">
        <f t="shared" si="20"/>
        <v>0.70069444444444395</v>
      </c>
      <c r="AO8" s="13">
        <f t="shared" si="20"/>
        <v>0.71249999999999947</v>
      </c>
      <c r="AP8" s="13">
        <f t="shared" si="21"/>
        <v>0.72361111111111054</v>
      </c>
      <c r="AQ8" s="218">
        <f t="shared" si="13"/>
        <v>0.73749999999999938</v>
      </c>
      <c r="AR8" s="218">
        <f t="shared" si="23"/>
        <v>0.74930555555555489</v>
      </c>
      <c r="AS8" s="218">
        <f t="shared" si="23"/>
        <v>0.76111111111111041</v>
      </c>
      <c r="AT8" s="218">
        <f t="shared" si="24"/>
        <v>0.77222222222222148</v>
      </c>
      <c r="AU8" s="218">
        <f t="shared" si="25"/>
        <v>0.78611111111111032</v>
      </c>
      <c r="AV8" s="12">
        <f t="shared" si="26"/>
        <v>0.79791666666666583</v>
      </c>
      <c r="AW8" s="12">
        <f t="shared" si="26"/>
        <v>0.80972222222222134</v>
      </c>
      <c r="AX8" s="12">
        <f t="shared" si="27"/>
        <v>0.82083333333333242</v>
      </c>
      <c r="AY8" s="12">
        <f t="shared" si="28"/>
        <v>0.83472222222222126</v>
      </c>
      <c r="AZ8" s="12">
        <f t="shared" si="29"/>
        <v>0.84652777777777677</v>
      </c>
      <c r="BA8" s="12"/>
      <c r="BB8" s="12"/>
      <c r="BC8" s="12"/>
      <c r="BD8" s="12"/>
      <c r="BE8" s="12"/>
      <c r="BF8" s="12"/>
      <c r="BG8" s="12"/>
      <c r="BH8" s="12"/>
      <c r="BI8" s="12"/>
      <c r="BJ8" s="45">
        <v>19</v>
      </c>
      <c r="BK8" s="46">
        <f>(R8-F8)+(AL8-V8)+(AZ8-AP8)</f>
        <v>0.46249999999999908</v>
      </c>
      <c r="BL8" s="47">
        <f t="shared" si="39"/>
        <v>11.1</v>
      </c>
      <c r="BM8" s="38">
        <f t="shared" si="40"/>
        <v>11.48</v>
      </c>
    </row>
    <row r="9" spans="1:65" s="110" customFormat="1" ht="16.5" thickBot="1">
      <c r="A9" s="117">
        <v>5</v>
      </c>
      <c r="B9" s="49">
        <v>14</v>
      </c>
      <c r="C9" s="252"/>
      <c r="D9" s="253">
        <v>0.27361111111111108</v>
      </c>
      <c r="E9" s="254">
        <f>F9-16/1440</f>
        <v>0.28541666666666671</v>
      </c>
      <c r="F9" s="21">
        <f>G9-20/1440</f>
        <v>0.29652777777777783</v>
      </c>
      <c r="G9" s="21">
        <f t="shared" si="41"/>
        <v>0.31041666666666673</v>
      </c>
      <c r="H9" s="21">
        <f t="shared" si="41"/>
        <v>0.3222222222222223</v>
      </c>
      <c r="I9" s="21">
        <f t="shared" si="33"/>
        <v>0.33333333333333343</v>
      </c>
      <c r="J9" s="21">
        <f t="shared" si="33"/>
        <v>0.34444444444444455</v>
      </c>
      <c r="K9" s="21">
        <f t="shared" si="34"/>
        <v>0.35833333333333345</v>
      </c>
      <c r="L9" s="21">
        <f t="shared" si="35"/>
        <v>0.37013888888888902</v>
      </c>
      <c r="M9" s="21">
        <f t="shared" si="35"/>
        <v>0.38194444444444459</v>
      </c>
      <c r="N9" s="20">
        <f t="shared" si="0"/>
        <v>0.39305555555555571</v>
      </c>
      <c r="O9" s="20">
        <f t="shared" si="1"/>
        <v>0.40694444444444461</v>
      </c>
      <c r="P9" s="20">
        <f t="shared" si="2"/>
        <v>0.41875000000000018</v>
      </c>
      <c r="Q9" s="20">
        <f t="shared" si="2"/>
        <v>0.43055555555555575</v>
      </c>
      <c r="R9" s="20">
        <f t="shared" si="3"/>
        <v>0.44166666666666687</v>
      </c>
      <c r="S9" s="19">
        <f t="shared" si="1"/>
        <v>0.45555555555555577</v>
      </c>
      <c r="T9" s="19">
        <f t="shared" si="5"/>
        <v>0.46736111111111134</v>
      </c>
      <c r="U9" s="19">
        <f t="shared" si="5"/>
        <v>0.47916666666666691</v>
      </c>
      <c r="V9" s="19">
        <f t="shared" si="6"/>
        <v>0.49027777777777803</v>
      </c>
      <c r="W9" s="19">
        <f t="shared" si="1"/>
        <v>0.50416666666666687</v>
      </c>
      <c r="X9" s="21">
        <f t="shared" si="8"/>
        <v>0.51597222222222239</v>
      </c>
      <c r="Y9" s="21">
        <f t="shared" si="8"/>
        <v>0.5277777777777779</v>
      </c>
      <c r="Z9" s="21">
        <f t="shared" si="9"/>
        <v>0.53888888888888897</v>
      </c>
      <c r="AA9" s="21">
        <f t="shared" si="1"/>
        <v>0.55277777777777781</v>
      </c>
      <c r="AB9" s="21">
        <f t="shared" si="11"/>
        <v>0.56458333333333333</v>
      </c>
      <c r="AC9" s="21">
        <f t="shared" si="11"/>
        <v>0.57638888888888884</v>
      </c>
      <c r="AD9" s="21">
        <f t="shared" si="12"/>
        <v>0.58749999999999991</v>
      </c>
      <c r="AE9" s="21">
        <f t="shared" si="13"/>
        <v>0.60138888888888875</v>
      </c>
      <c r="AF9" s="21">
        <f t="shared" si="14"/>
        <v>0.61319444444444426</v>
      </c>
      <c r="AG9" s="21">
        <f t="shared" si="14"/>
        <v>0.62499999999999978</v>
      </c>
      <c r="AH9" s="21">
        <f t="shared" si="15"/>
        <v>0.63611111111111085</v>
      </c>
      <c r="AI9" s="21">
        <f t="shared" si="13"/>
        <v>0.64999999999999969</v>
      </c>
      <c r="AJ9" s="21">
        <f t="shared" si="17"/>
        <v>0.6618055555555552</v>
      </c>
      <c r="AK9" s="19">
        <f t="shared" si="17"/>
        <v>0.67361111111111072</v>
      </c>
      <c r="AL9" s="19">
        <f t="shared" si="18"/>
        <v>0.68472222222222179</v>
      </c>
      <c r="AM9" s="19">
        <f t="shared" si="13"/>
        <v>0.69861111111111063</v>
      </c>
      <c r="AN9" s="19">
        <f t="shared" si="20"/>
        <v>0.71041666666666614</v>
      </c>
      <c r="AO9" s="19">
        <f t="shared" si="20"/>
        <v>0.72222222222222165</v>
      </c>
      <c r="AP9" s="19">
        <f t="shared" si="21"/>
        <v>0.73333333333333273</v>
      </c>
      <c r="AQ9" s="19">
        <f t="shared" si="13"/>
        <v>0.74722222222222157</v>
      </c>
      <c r="AR9" s="19">
        <f t="shared" si="23"/>
        <v>0.75902777777777708</v>
      </c>
      <c r="AS9" s="19">
        <f t="shared" si="23"/>
        <v>0.77083333333333259</v>
      </c>
      <c r="AT9" s="20">
        <f t="shared" si="24"/>
        <v>0.78194444444444366</v>
      </c>
      <c r="AU9" s="20">
        <f t="shared" si="25"/>
        <v>0.7958333333333325</v>
      </c>
      <c r="AV9" s="20">
        <f t="shared" si="26"/>
        <v>0.80763888888888802</v>
      </c>
      <c r="AW9" s="20">
        <f t="shared" si="26"/>
        <v>0.81944444444444353</v>
      </c>
      <c r="AX9" s="20">
        <f t="shared" si="27"/>
        <v>0.8305555555555546</v>
      </c>
      <c r="AY9" s="19">
        <f t="shared" si="28"/>
        <v>0.84444444444444344</v>
      </c>
      <c r="AZ9" s="21">
        <f t="shared" si="29"/>
        <v>0.85624999999999896</v>
      </c>
      <c r="BA9" s="21">
        <f t="shared" si="29"/>
        <v>0.86805555555555447</v>
      </c>
      <c r="BB9" s="21">
        <f t="shared" ref="BB9" si="42">BA9+16/1440</f>
        <v>0.87916666666666554</v>
      </c>
      <c r="BC9" s="21">
        <f t="shared" ref="BC9" si="43">BB9+20/1440</f>
        <v>0.89305555555555438</v>
      </c>
      <c r="BD9" s="21">
        <f t="shared" ref="BD9:BE9" si="44">BC9+17/1440</f>
        <v>0.90486111111110989</v>
      </c>
      <c r="BE9" s="21">
        <f t="shared" si="44"/>
        <v>0.91666666666666541</v>
      </c>
      <c r="BF9" s="21">
        <f t="shared" ref="BF9" si="45">BE9+16/1440</f>
        <v>0.92777777777777648</v>
      </c>
      <c r="BG9" s="21"/>
      <c r="BH9" s="21"/>
      <c r="BI9" s="21"/>
      <c r="BJ9" s="51">
        <v>23</v>
      </c>
      <c r="BK9" s="52">
        <f>(N9-D9)+(AT9-R9)+(BF9-AX9)</f>
        <v>0.55694444444444335</v>
      </c>
      <c r="BL9" s="47">
        <f t="shared" si="39"/>
        <v>13.366666666666667</v>
      </c>
      <c r="BM9" s="53">
        <f t="shared" si="40"/>
        <v>13.746666666666668</v>
      </c>
    </row>
    <row r="10" spans="1:65" s="82" customFormat="1" ht="15.75">
      <c r="B10" s="222">
        <f>SUM(B5:B9)</f>
        <v>70</v>
      </c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 s="54">
        <f>SUM(BJ5:BJ9)</f>
        <v>104.5</v>
      </c>
      <c r="BK10" s="54"/>
      <c r="BL10" s="55">
        <f>SUM(BL5:BL9)</f>
        <v>61.15</v>
      </c>
      <c r="BM10" s="55">
        <f>SUM(BM5:BM9)</f>
        <v>63.050000000000011</v>
      </c>
    </row>
    <row r="11" spans="1:65" s="82" customFormat="1" ht="15.75"/>
    <row r="12" spans="1:65" s="82" customFormat="1" ht="15.75">
      <c r="A12" s="82" t="s">
        <v>47</v>
      </c>
      <c r="B12" s="91"/>
    </row>
    <row r="13" spans="1:65" s="82" customFormat="1" ht="15.75">
      <c r="A13" s="82" t="s">
        <v>90</v>
      </c>
      <c r="B13" s="265">
        <v>0.47916666666666669</v>
      </c>
      <c r="D13" s="82" t="s">
        <v>89</v>
      </c>
      <c r="AA13" s="110"/>
    </row>
    <row r="14" spans="1:65" s="82" customFormat="1" ht="15.75">
      <c r="A14" s="82" t="s">
        <v>91</v>
      </c>
      <c r="B14" s="61" t="s">
        <v>45</v>
      </c>
      <c r="D14" s="82" t="s">
        <v>107</v>
      </c>
      <c r="E14" s="81"/>
    </row>
    <row r="15" spans="1:65" s="82" customFormat="1" ht="15.75">
      <c r="A15" s="136"/>
      <c r="B15" s="61" t="s">
        <v>10</v>
      </c>
      <c r="D15" s="81" t="s">
        <v>92</v>
      </c>
    </row>
    <row r="16" spans="1:65" s="82" customFormat="1" ht="15.75">
      <c r="B16" s="61" t="s">
        <v>51</v>
      </c>
      <c r="D16" s="82" t="s">
        <v>101</v>
      </c>
    </row>
    <row r="17" spans="1:4" s="82" customFormat="1" ht="15.75">
      <c r="A17" s="82" t="s">
        <v>95</v>
      </c>
      <c r="B17" s="262" t="s">
        <v>14</v>
      </c>
      <c r="D17" s="82" t="s">
        <v>96</v>
      </c>
    </row>
    <row r="18" spans="1:4" s="82" customFormat="1" ht="15.75">
      <c r="B18" s="99">
        <v>3</v>
      </c>
      <c r="D18" s="82" t="s">
        <v>138</v>
      </c>
    </row>
    <row r="19" spans="1:4" s="82" customFormat="1" ht="15.75">
      <c r="A19" s="100">
        <v>4</v>
      </c>
      <c r="B19" s="101">
        <v>0.27083333333333331</v>
      </c>
      <c r="C19" s="100"/>
      <c r="D19" s="82" t="s">
        <v>141</v>
      </c>
    </row>
    <row r="20" spans="1:4" s="82" customFormat="1" ht="15.75"/>
    <row r="21" spans="1:4" s="82" customFormat="1" ht="15.75"/>
  </sheetData>
  <mergeCells count="6">
    <mergeCell ref="BM3:BM4"/>
    <mergeCell ref="A3:A4"/>
    <mergeCell ref="B3:B4"/>
    <mergeCell ref="C3:BI3"/>
    <mergeCell ref="BJ3:BJ4"/>
    <mergeCell ref="BK3:BL3"/>
  </mergeCells>
  <pageMargins left="0.11811023622047245" right="0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U39"/>
  <sheetViews>
    <sheetView zoomScale="80" zoomScaleNormal="80" workbookViewId="0">
      <selection activeCell="AG10" sqref="AG10"/>
    </sheetView>
  </sheetViews>
  <sheetFormatPr defaultRowHeight="15"/>
  <cols>
    <col min="3" max="43" width="6.85546875" customWidth="1"/>
  </cols>
  <sheetData>
    <row r="1" spans="1:47" s="82" customFormat="1" ht="15.75">
      <c r="L1" s="83"/>
      <c r="M1" s="83"/>
      <c r="N1" s="74" t="s">
        <v>52</v>
      </c>
      <c r="P1" s="83"/>
      <c r="Q1" s="83"/>
      <c r="R1" s="83"/>
      <c r="S1" s="83"/>
      <c r="T1" s="83"/>
      <c r="V1" s="64" t="s">
        <v>116</v>
      </c>
      <c r="W1" s="64"/>
      <c r="X1" s="64"/>
      <c r="Y1" s="64"/>
      <c r="Z1" s="74"/>
      <c r="AA1" s="74"/>
      <c r="AB1" s="74" t="s">
        <v>1</v>
      </c>
      <c r="AE1" s="178" t="s">
        <v>142</v>
      </c>
      <c r="AF1" s="177"/>
      <c r="AG1" s="223" t="s">
        <v>156</v>
      </c>
      <c r="AH1" s="177"/>
      <c r="AI1" s="177"/>
      <c r="AJ1" s="177"/>
      <c r="AK1" s="177"/>
      <c r="AL1" s="177"/>
      <c r="AM1" s="177"/>
    </row>
    <row r="2" spans="1:47" s="82" customFormat="1" ht="16.5" thickBot="1">
      <c r="S2" s="82" t="s">
        <v>53</v>
      </c>
      <c r="Y2" s="82" t="s">
        <v>54</v>
      </c>
    </row>
    <row r="3" spans="1:47" s="110" customFormat="1" ht="15" customHeight="1">
      <c r="A3" s="288" t="s">
        <v>5</v>
      </c>
      <c r="B3" s="290" t="s">
        <v>6</v>
      </c>
      <c r="C3" s="292" t="s">
        <v>25</v>
      </c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294" t="s">
        <v>7</v>
      </c>
      <c r="AS3" s="296" t="s">
        <v>8</v>
      </c>
      <c r="AT3" s="297"/>
      <c r="AU3" s="286" t="s">
        <v>9</v>
      </c>
    </row>
    <row r="4" spans="1:47" s="110" customFormat="1" ht="15.75">
      <c r="A4" s="289"/>
      <c r="B4" s="291"/>
      <c r="C4" s="33" t="s">
        <v>10</v>
      </c>
      <c r="D4" s="33" t="s">
        <v>26</v>
      </c>
      <c r="E4" s="33" t="s">
        <v>10</v>
      </c>
      <c r="F4" s="33" t="s">
        <v>55</v>
      </c>
      <c r="G4" s="33" t="s">
        <v>10</v>
      </c>
      <c r="H4" s="33" t="s">
        <v>26</v>
      </c>
      <c r="I4" s="33" t="s">
        <v>10</v>
      </c>
      <c r="J4" s="33" t="s">
        <v>55</v>
      </c>
      <c r="K4" s="33" t="s">
        <v>10</v>
      </c>
      <c r="L4" s="33" t="s">
        <v>26</v>
      </c>
      <c r="M4" s="33" t="s">
        <v>10</v>
      </c>
      <c r="N4" s="33" t="s">
        <v>55</v>
      </c>
      <c r="O4" s="33" t="s">
        <v>10</v>
      </c>
      <c r="P4" s="33" t="s">
        <v>26</v>
      </c>
      <c r="Q4" s="33" t="s">
        <v>10</v>
      </c>
      <c r="R4" s="33" t="s">
        <v>55</v>
      </c>
      <c r="S4" s="33" t="s">
        <v>10</v>
      </c>
      <c r="T4" s="33" t="s">
        <v>26</v>
      </c>
      <c r="U4" s="33" t="s">
        <v>10</v>
      </c>
      <c r="V4" s="33" t="s">
        <v>55</v>
      </c>
      <c r="W4" s="33" t="s">
        <v>10</v>
      </c>
      <c r="X4" s="33" t="s">
        <v>26</v>
      </c>
      <c r="Y4" s="33" t="s">
        <v>10</v>
      </c>
      <c r="Z4" s="33" t="s">
        <v>55</v>
      </c>
      <c r="AA4" s="33" t="s">
        <v>10</v>
      </c>
      <c r="AB4" s="33" t="s">
        <v>26</v>
      </c>
      <c r="AC4" s="33" t="s">
        <v>10</v>
      </c>
      <c r="AD4" s="33" t="s">
        <v>55</v>
      </c>
      <c r="AE4" s="33" t="s">
        <v>10</v>
      </c>
      <c r="AF4" s="33" t="s">
        <v>26</v>
      </c>
      <c r="AG4" s="33" t="s">
        <v>10</v>
      </c>
      <c r="AH4" s="33" t="s">
        <v>55</v>
      </c>
      <c r="AI4" s="33" t="s">
        <v>10</v>
      </c>
      <c r="AJ4" s="33" t="s">
        <v>26</v>
      </c>
      <c r="AK4" s="33" t="s">
        <v>10</v>
      </c>
      <c r="AL4" s="33" t="s">
        <v>55</v>
      </c>
      <c r="AM4" s="33" t="s">
        <v>10</v>
      </c>
      <c r="AN4" s="33" t="s">
        <v>26</v>
      </c>
      <c r="AO4" s="33" t="s">
        <v>10</v>
      </c>
      <c r="AP4" s="33" t="s">
        <v>55</v>
      </c>
      <c r="AQ4" s="33" t="s">
        <v>10</v>
      </c>
      <c r="AR4" s="295"/>
      <c r="AS4" s="84"/>
      <c r="AT4" s="85"/>
      <c r="AU4" s="287"/>
    </row>
    <row r="5" spans="1:47" s="110" customFormat="1" ht="15.75">
      <c r="A5" s="87" t="s">
        <v>13</v>
      </c>
      <c r="B5" s="111">
        <v>32</v>
      </c>
      <c r="C5" s="111"/>
      <c r="D5" s="77"/>
      <c r="E5" s="77">
        <v>0.27152777777777776</v>
      </c>
      <c r="F5" s="103">
        <f>E5+29/1440</f>
        <v>0.29166666666666663</v>
      </c>
      <c r="G5" s="103">
        <f>F5+30/1440</f>
        <v>0.31249999999999994</v>
      </c>
      <c r="H5" s="77">
        <f>G5+18/1440</f>
        <v>0.32499999999999996</v>
      </c>
      <c r="I5" s="103">
        <f>H5+19/1440</f>
        <v>0.33819444444444441</v>
      </c>
      <c r="J5" s="103">
        <f t="shared" ref="J5:V7" si="0">I5+29/1440</f>
        <v>0.35833333333333328</v>
      </c>
      <c r="K5" s="103">
        <f t="shared" ref="K5:W7" si="1">J5+30/1440</f>
        <v>0.3791666666666666</v>
      </c>
      <c r="L5" s="77">
        <f t="shared" ref="L5:X7" si="2">K5+18/1440</f>
        <v>0.39166666666666661</v>
      </c>
      <c r="M5" s="104">
        <f t="shared" ref="M5:Y7" si="3">L5+19/1440</f>
        <v>0.40486111111111106</v>
      </c>
      <c r="N5" s="104">
        <f t="shared" ref="N5" si="4">M5+29/1440</f>
        <v>0.42499999999999993</v>
      </c>
      <c r="O5" s="104">
        <f>N5+19/1440</f>
        <v>0.43819444444444439</v>
      </c>
      <c r="P5" s="77">
        <f t="shared" ref="P5" si="5">O5+18/1440</f>
        <v>0.4506944444444444</v>
      </c>
      <c r="Q5" s="103">
        <f t="shared" ref="Q5" si="6">P5+19/1440</f>
        <v>0.46388888888888885</v>
      </c>
      <c r="R5" s="103">
        <f t="shared" ref="R5" si="7">Q5+29/1440</f>
        <v>0.48402777777777772</v>
      </c>
      <c r="S5" s="103">
        <f t="shared" ref="S5" si="8">R5+30/1440</f>
        <v>0.50486111111111109</v>
      </c>
      <c r="T5" s="77">
        <f t="shared" ref="T5" si="9">S5+18/1440</f>
        <v>0.51736111111111105</v>
      </c>
      <c r="U5" s="103">
        <f t="shared" ref="U5" si="10">T5+19/1440</f>
        <v>0.53055555555555545</v>
      </c>
      <c r="V5" s="103">
        <f t="shared" ref="V5" si="11">U5+29/1440</f>
        <v>0.55069444444444438</v>
      </c>
      <c r="W5" s="103">
        <f t="shared" ref="W5" si="12">V5+30/1440</f>
        <v>0.57152777777777775</v>
      </c>
      <c r="X5" s="77">
        <f t="shared" ref="X5" si="13">W5+18/1440</f>
        <v>0.5840277777777777</v>
      </c>
      <c r="Y5" s="104">
        <f t="shared" ref="Y5" si="14">X5+19/1440</f>
        <v>0.5972222222222221</v>
      </c>
      <c r="Z5" s="104">
        <f t="shared" ref="Z5:AL7" si="15">Y5+29/1440</f>
        <v>0.61736111111111103</v>
      </c>
      <c r="AA5" s="104">
        <f t="shared" ref="AA5:AM7" si="16">Z5+30/1440</f>
        <v>0.6381944444444444</v>
      </c>
      <c r="AB5" s="77">
        <f t="shared" ref="AB5:AJ7" si="17">AA5+18/1440</f>
        <v>0.65069444444444435</v>
      </c>
      <c r="AC5" s="103">
        <f t="shared" ref="AC5:AK7" si="18">AB5+19/1440</f>
        <v>0.66388888888888875</v>
      </c>
      <c r="AD5" s="103">
        <f t="shared" ref="AD5" si="19">AC5+29/1440</f>
        <v>0.68402777777777768</v>
      </c>
      <c r="AE5" s="103">
        <f t="shared" ref="AE5" si="20">AD5+30/1440</f>
        <v>0.70486111111111105</v>
      </c>
      <c r="AF5" s="77">
        <f t="shared" ref="AF5" si="21">AE5+18/1440</f>
        <v>0.71736111111111101</v>
      </c>
      <c r="AG5" s="103">
        <f t="shared" ref="AG5" si="22">AF5+19/1440</f>
        <v>0.7305555555555554</v>
      </c>
      <c r="AH5" s="103">
        <f t="shared" ref="AH5" si="23">AG5+29/1440</f>
        <v>0.75069444444444433</v>
      </c>
      <c r="AI5" s="103">
        <f t="shared" ref="AI5" si="24">AH5+30/1440</f>
        <v>0.7715277777777777</v>
      </c>
      <c r="AJ5" s="77">
        <f t="shared" ref="AJ5" si="25">AI5+18/1440</f>
        <v>0.78402777777777766</v>
      </c>
      <c r="AK5" s="103">
        <f t="shared" ref="AK5" si="26">AJ5+19/1440</f>
        <v>0.79722222222222205</v>
      </c>
      <c r="AL5" s="103"/>
      <c r="AM5" s="103"/>
      <c r="AN5" s="77"/>
      <c r="AO5" s="103"/>
      <c r="AP5" s="103"/>
      <c r="AQ5" s="103"/>
      <c r="AR5" s="105">
        <v>14</v>
      </c>
      <c r="AS5" s="106">
        <f>(M5-E5)+(Y5-O5)+(AK5-AA5)</f>
        <v>0.45138888888888867</v>
      </c>
      <c r="AT5" s="14">
        <f>HOUR(AS5)+MINUTE(AS5)/60</f>
        <v>10.833333333333334</v>
      </c>
      <c r="AU5" s="88">
        <f>AT5+0.38</f>
        <v>11.213333333333335</v>
      </c>
    </row>
    <row r="6" spans="1:47" s="110" customFormat="1" ht="15.75">
      <c r="A6" s="87" t="s">
        <v>14</v>
      </c>
      <c r="B6" s="112">
        <v>32</v>
      </c>
      <c r="C6" s="113">
        <v>0.26805555555555555</v>
      </c>
      <c r="D6" s="77">
        <f>C6+18/1440</f>
        <v>0.28055555555555556</v>
      </c>
      <c r="E6" s="77">
        <f>E5+32/1440</f>
        <v>0.29374999999999996</v>
      </c>
      <c r="F6" s="103">
        <f t="shared" ref="F6:F7" si="27">E6+29/1440</f>
        <v>0.31388888888888883</v>
      </c>
      <c r="G6" s="103">
        <f t="shared" ref="G6:G7" si="28">F6+30/1440</f>
        <v>0.33472222222222214</v>
      </c>
      <c r="H6" s="77">
        <f t="shared" ref="H6:H7" si="29">G6+18/1440</f>
        <v>0.34722222222222215</v>
      </c>
      <c r="I6" s="103">
        <f t="shared" ref="I6:I7" si="30">H6+19/1440</f>
        <v>0.36041666666666661</v>
      </c>
      <c r="J6" s="103">
        <f t="shared" si="0"/>
        <v>0.38055555555555548</v>
      </c>
      <c r="K6" s="103">
        <f t="shared" si="1"/>
        <v>0.4013888888888888</v>
      </c>
      <c r="L6" s="77">
        <f t="shared" si="2"/>
        <v>0.41388888888888881</v>
      </c>
      <c r="M6" s="103">
        <f t="shared" si="3"/>
        <v>0.42708333333333326</v>
      </c>
      <c r="N6" s="103">
        <f t="shared" si="0"/>
        <v>0.44722222222222213</v>
      </c>
      <c r="O6" s="103">
        <f t="shared" si="1"/>
        <v>0.46805555555555545</v>
      </c>
      <c r="P6" s="77">
        <f t="shared" si="2"/>
        <v>0.48055555555555546</v>
      </c>
      <c r="Q6" s="104">
        <f t="shared" si="3"/>
        <v>0.49374999999999991</v>
      </c>
      <c r="R6" s="104">
        <f t="shared" si="0"/>
        <v>0.51388888888888884</v>
      </c>
      <c r="S6" s="104">
        <f t="shared" si="1"/>
        <v>0.53472222222222221</v>
      </c>
      <c r="T6" s="77">
        <f t="shared" si="2"/>
        <v>0.54722222222222217</v>
      </c>
      <c r="U6" s="103">
        <f t="shared" si="3"/>
        <v>0.56041666666666656</v>
      </c>
      <c r="V6" s="103">
        <f t="shared" si="0"/>
        <v>0.58055555555555549</v>
      </c>
      <c r="W6" s="103">
        <f t="shared" si="1"/>
        <v>0.60138888888888886</v>
      </c>
      <c r="X6" s="77">
        <f t="shared" si="2"/>
        <v>0.61388888888888882</v>
      </c>
      <c r="Y6" s="103">
        <f t="shared" si="3"/>
        <v>0.62708333333333321</v>
      </c>
      <c r="Z6" s="103">
        <f t="shared" si="15"/>
        <v>0.64722222222222214</v>
      </c>
      <c r="AA6" s="103">
        <f t="shared" si="16"/>
        <v>0.66805555555555551</v>
      </c>
      <c r="AB6" s="77">
        <f t="shared" si="17"/>
        <v>0.68055555555555547</v>
      </c>
      <c r="AC6" s="104">
        <f t="shared" si="18"/>
        <v>0.69374999999999987</v>
      </c>
      <c r="AD6" s="104">
        <f t="shared" si="15"/>
        <v>0.7138888888888888</v>
      </c>
      <c r="AE6" s="104">
        <f>AD6+34/1440</f>
        <v>0.73749999999999993</v>
      </c>
      <c r="AF6" s="77">
        <f t="shared" si="17"/>
        <v>0.74999999999999989</v>
      </c>
      <c r="AG6" s="103">
        <f t="shared" si="18"/>
        <v>0.76319444444444429</v>
      </c>
      <c r="AH6" s="103">
        <f t="shared" si="15"/>
        <v>0.78333333333333321</v>
      </c>
      <c r="AI6" s="103">
        <f t="shared" si="16"/>
        <v>0.80416666666666659</v>
      </c>
      <c r="AJ6" s="77">
        <f t="shared" si="17"/>
        <v>0.81666666666666654</v>
      </c>
      <c r="AK6" s="103">
        <f t="shared" si="18"/>
        <v>0.82986111111111094</v>
      </c>
      <c r="AL6" s="103">
        <f t="shared" si="15"/>
        <v>0.84999999999999987</v>
      </c>
      <c r="AM6" s="103">
        <f t="shared" si="16"/>
        <v>0.87083333333333324</v>
      </c>
      <c r="AN6" s="77"/>
      <c r="AO6" s="103"/>
      <c r="AP6" s="77"/>
      <c r="AQ6" s="77"/>
      <c r="AR6" s="111">
        <v>16</v>
      </c>
      <c r="AS6" s="106">
        <f>(Q6-C6)+(AC6-S6)+(AM6-AE6)</f>
        <v>0.51805555555555527</v>
      </c>
      <c r="AT6" s="14">
        <f t="shared" ref="AT6:AT7" si="31">HOUR(AS6)+MINUTE(AS6)/60</f>
        <v>12.433333333333334</v>
      </c>
      <c r="AU6" s="88">
        <f t="shared" ref="AU6:AU7" si="32">AT6+0.38</f>
        <v>12.813333333333334</v>
      </c>
    </row>
    <row r="7" spans="1:47" s="110" customFormat="1" ht="15.75">
      <c r="A7" s="87" t="s">
        <v>15</v>
      </c>
      <c r="B7" s="111">
        <v>32</v>
      </c>
      <c r="C7" s="113">
        <v>0.2902777777777778</v>
      </c>
      <c r="D7" s="77">
        <f>C7+18/1440</f>
        <v>0.30277777777777781</v>
      </c>
      <c r="E7" s="77">
        <f>E6+32/1440</f>
        <v>0.31597222222222215</v>
      </c>
      <c r="F7" s="103">
        <f t="shared" si="27"/>
        <v>0.33611111111111103</v>
      </c>
      <c r="G7" s="103">
        <f t="shared" si="28"/>
        <v>0.35694444444444434</v>
      </c>
      <c r="H7" s="77">
        <f t="shared" si="29"/>
        <v>0.36944444444444435</v>
      </c>
      <c r="I7" s="103">
        <f t="shared" si="30"/>
        <v>0.38263888888888881</v>
      </c>
      <c r="J7" s="103">
        <f t="shared" si="0"/>
        <v>0.40277777777777768</v>
      </c>
      <c r="K7" s="103">
        <f t="shared" si="1"/>
        <v>0.42361111111111099</v>
      </c>
      <c r="L7" s="77">
        <f t="shared" si="2"/>
        <v>0.43611111111111101</v>
      </c>
      <c r="M7" s="104">
        <f t="shared" si="3"/>
        <v>0.44930555555555546</v>
      </c>
      <c r="N7" s="104">
        <f t="shared" si="0"/>
        <v>0.46944444444444433</v>
      </c>
      <c r="O7" s="104">
        <f t="shared" si="1"/>
        <v>0.49027777777777765</v>
      </c>
      <c r="P7" s="77">
        <f t="shared" si="2"/>
        <v>0.50277777777777766</v>
      </c>
      <c r="Q7" s="103">
        <f t="shared" si="3"/>
        <v>0.51597222222222205</v>
      </c>
      <c r="R7" s="103">
        <f t="shared" si="0"/>
        <v>0.53611111111111098</v>
      </c>
      <c r="S7" s="103">
        <f t="shared" si="1"/>
        <v>0.55694444444444435</v>
      </c>
      <c r="T7" s="77">
        <f t="shared" si="2"/>
        <v>0.56944444444444431</v>
      </c>
      <c r="U7" s="103">
        <f t="shared" si="3"/>
        <v>0.58263888888888871</v>
      </c>
      <c r="V7" s="103">
        <f t="shared" si="0"/>
        <v>0.60277777777777763</v>
      </c>
      <c r="W7" s="103">
        <f t="shared" si="1"/>
        <v>0.62361111111111101</v>
      </c>
      <c r="X7" s="77">
        <f t="shared" si="2"/>
        <v>0.63611111111111096</v>
      </c>
      <c r="Y7" s="104">
        <f t="shared" si="3"/>
        <v>0.64930555555555536</v>
      </c>
      <c r="Z7" s="104">
        <f t="shared" si="15"/>
        <v>0.66944444444444429</v>
      </c>
      <c r="AA7" s="104">
        <f t="shared" si="16"/>
        <v>0.69027777777777766</v>
      </c>
      <c r="AB7" s="77">
        <f t="shared" si="17"/>
        <v>0.70277777777777761</v>
      </c>
      <c r="AC7" s="103">
        <f t="shared" si="18"/>
        <v>0.71597222222222201</v>
      </c>
      <c r="AD7" s="103">
        <f t="shared" si="15"/>
        <v>0.73611111111111094</v>
      </c>
      <c r="AE7" s="103">
        <f t="shared" si="16"/>
        <v>0.75694444444444431</v>
      </c>
      <c r="AF7" s="77">
        <f t="shared" si="17"/>
        <v>0.76944444444444426</v>
      </c>
      <c r="AG7" s="103">
        <f t="shared" si="18"/>
        <v>0.78263888888888866</v>
      </c>
      <c r="AH7" s="103"/>
      <c r="AI7" s="103"/>
      <c r="AJ7" s="77"/>
      <c r="AK7" s="103"/>
      <c r="AL7" s="103"/>
      <c r="AM7" s="103"/>
      <c r="AN7" s="77"/>
      <c r="AO7" s="103"/>
      <c r="AP7" s="77"/>
      <c r="AQ7" s="77"/>
      <c r="AR7" s="111">
        <v>13</v>
      </c>
      <c r="AS7" s="106">
        <f>(M7-C7)+(Y7-O7)+(AG7-AA7)</f>
        <v>0.41041666666666637</v>
      </c>
      <c r="AT7" s="14">
        <f t="shared" si="31"/>
        <v>9.85</v>
      </c>
      <c r="AU7" s="88">
        <f t="shared" si="32"/>
        <v>10.23</v>
      </c>
    </row>
    <row r="8" spans="1:47" s="110" customFormat="1" ht="16.5" thickBot="1">
      <c r="A8" s="117"/>
      <c r="B8" s="118"/>
      <c r="C8" s="118"/>
      <c r="D8" s="80"/>
      <c r="E8" s="80"/>
      <c r="F8" s="80"/>
      <c r="G8" s="80"/>
      <c r="H8" s="80"/>
      <c r="I8" s="80"/>
      <c r="J8" s="80"/>
      <c r="K8" s="80"/>
      <c r="L8" s="108"/>
      <c r="M8" s="108"/>
      <c r="N8" s="108"/>
      <c r="O8" s="80"/>
      <c r="P8" s="80"/>
      <c r="Q8" s="80"/>
      <c r="R8" s="80"/>
      <c r="S8" s="80"/>
      <c r="T8" s="80"/>
      <c r="U8" s="80"/>
      <c r="V8" s="80"/>
      <c r="W8" s="80"/>
      <c r="X8" s="108"/>
      <c r="Y8" s="108"/>
      <c r="Z8" s="108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119"/>
      <c r="AS8" s="119"/>
      <c r="AT8" s="119"/>
      <c r="AU8" s="120"/>
    </row>
    <row r="9" spans="1:47" s="110" customFormat="1" ht="15.75">
      <c r="B9" s="121"/>
      <c r="AR9" s="122">
        <f>SUM(AR5:AR8)</f>
        <v>43</v>
      </c>
      <c r="AS9" s="122"/>
      <c r="AT9" s="123">
        <f>SUM(AT5:AT8)</f>
        <v>33.116666666666667</v>
      </c>
      <c r="AU9" s="122">
        <f>SUM(AU5:AU8)</f>
        <v>34.256666666666675</v>
      </c>
    </row>
    <row r="10" spans="1:47" s="110" customFormat="1" ht="16.5" thickBot="1">
      <c r="N10" s="109" t="s">
        <v>52</v>
      </c>
      <c r="P10" s="154"/>
      <c r="Q10" s="154"/>
      <c r="R10" s="154"/>
      <c r="S10" s="154"/>
      <c r="T10" s="154"/>
      <c r="V10" s="67" t="s">
        <v>116</v>
      </c>
      <c r="W10" s="67"/>
      <c r="X10" s="67"/>
      <c r="Y10" s="67"/>
      <c r="Z10" s="109"/>
      <c r="AA10" s="109"/>
      <c r="AB10" s="109" t="s">
        <v>21</v>
      </c>
      <c r="AE10" s="178" t="s">
        <v>142</v>
      </c>
      <c r="AF10" s="177"/>
      <c r="AG10" s="223" t="s">
        <v>156</v>
      </c>
      <c r="AH10" s="177"/>
      <c r="AI10" s="177"/>
      <c r="AJ10" s="177"/>
      <c r="AK10" s="177"/>
      <c r="AL10" s="177"/>
      <c r="AM10" s="177"/>
    </row>
    <row r="11" spans="1:47" s="110" customFormat="1" ht="15" customHeight="1">
      <c r="A11" s="288" t="s">
        <v>5</v>
      </c>
      <c r="B11" s="290" t="s">
        <v>6</v>
      </c>
      <c r="C11" s="292" t="s">
        <v>25</v>
      </c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4" t="s">
        <v>7</v>
      </c>
      <c r="AS11" s="296" t="s">
        <v>8</v>
      </c>
      <c r="AT11" s="297"/>
      <c r="AU11" s="286" t="s">
        <v>9</v>
      </c>
    </row>
    <row r="12" spans="1:47" s="110" customFormat="1" ht="15.75">
      <c r="A12" s="289"/>
      <c r="B12" s="291"/>
      <c r="C12" s="33" t="s">
        <v>10</v>
      </c>
      <c r="D12" s="33" t="s">
        <v>26</v>
      </c>
      <c r="E12" s="33" t="s">
        <v>10</v>
      </c>
      <c r="F12" s="33" t="s">
        <v>55</v>
      </c>
      <c r="G12" s="33" t="s">
        <v>10</v>
      </c>
      <c r="H12" s="33" t="s">
        <v>26</v>
      </c>
      <c r="I12" s="33" t="s">
        <v>10</v>
      </c>
      <c r="J12" s="33" t="s">
        <v>55</v>
      </c>
      <c r="K12" s="33" t="s">
        <v>10</v>
      </c>
      <c r="L12" s="33" t="s">
        <v>26</v>
      </c>
      <c r="M12" s="33" t="s">
        <v>10</v>
      </c>
      <c r="N12" s="33" t="s">
        <v>55</v>
      </c>
      <c r="O12" s="33" t="s">
        <v>10</v>
      </c>
      <c r="P12" s="33" t="s">
        <v>26</v>
      </c>
      <c r="Q12" s="33" t="s">
        <v>10</v>
      </c>
      <c r="R12" s="33" t="s">
        <v>55</v>
      </c>
      <c r="S12" s="33" t="s">
        <v>10</v>
      </c>
      <c r="T12" s="33" t="s">
        <v>26</v>
      </c>
      <c r="U12" s="33" t="s">
        <v>10</v>
      </c>
      <c r="V12" s="33" t="s">
        <v>55</v>
      </c>
      <c r="W12" s="33" t="s">
        <v>10</v>
      </c>
      <c r="X12" s="33" t="s">
        <v>26</v>
      </c>
      <c r="Y12" s="33" t="s">
        <v>10</v>
      </c>
      <c r="Z12" s="33" t="s">
        <v>55</v>
      </c>
      <c r="AA12" s="33" t="s">
        <v>10</v>
      </c>
      <c r="AB12" s="33" t="s">
        <v>26</v>
      </c>
      <c r="AC12" s="33" t="s">
        <v>10</v>
      </c>
      <c r="AD12" s="33" t="s">
        <v>55</v>
      </c>
      <c r="AE12" s="33" t="s">
        <v>10</v>
      </c>
      <c r="AF12" s="33" t="s">
        <v>26</v>
      </c>
      <c r="AG12" s="33" t="s">
        <v>10</v>
      </c>
      <c r="AH12" s="33" t="s">
        <v>55</v>
      </c>
      <c r="AI12" s="33" t="s">
        <v>10</v>
      </c>
      <c r="AJ12" s="33" t="s">
        <v>26</v>
      </c>
      <c r="AK12" s="33" t="s">
        <v>10</v>
      </c>
      <c r="AL12" s="33" t="s">
        <v>55</v>
      </c>
      <c r="AM12" s="33" t="s">
        <v>10</v>
      </c>
      <c r="AN12" s="33" t="s">
        <v>26</v>
      </c>
      <c r="AO12" s="33" t="s">
        <v>10</v>
      </c>
      <c r="AP12" s="33" t="s">
        <v>55</v>
      </c>
      <c r="AQ12" s="33" t="s">
        <v>10</v>
      </c>
      <c r="AR12" s="295"/>
      <c r="AS12" s="84"/>
      <c r="AT12" s="85"/>
      <c r="AU12" s="287"/>
    </row>
    <row r="13" spans="1:47" s="110" customFormat="1" ht="15.75">
      <c r="A13" s="111" t="s">
        <v>13</v>
      </c>
      <c r="B13" s="111">
        <v>48</v>
      </c>
      <c r="C13" s="113"/>
      <c r="D13" s="103"/>
      <c r="E13" s="103"/>
      <c r="F13" s="103"/>
      <c r="G13" s="103">
        <v>0.31666666666666665</v>
      </c>
      <c r="H13" s="77">
        <f>G13+18/1440</f>
        <v>0.32916666666666666</v>
      </c>
      <c r="I13" s="103">
        <f>H13+19/1440</f>
        <v>0.34236111111111112</v>
      </c>
      <c r="J13" s="103">
        <f t="shared" ref="J13:J14" si="33">I13+29/1440</f>
        <v>0.36249999999999999</v>
      </c>
      <c r="K13" s="103">
        <f>J13+30/1440</f>
        <v>0.3833333333333333</v>
      </c>
      <c r="L13" s="77">
        <f t="shared" ref="L13:X14" si="34">K13+18/1440</f>
        <v>0.39583333333333331</v>
      </c>
      <c r="M13" s="103">
        <f t="shared" ref="M13:Y14" si="35">L13+19/1440</f>
        <v>0.40902777777777777</v>
      </c>
      <c r="N13" s="103">
        <f t="shared" ref="N13:Z13" si="36">M13+29/1440</f>
        <v>0.42916666666666664</v>
      </c>
      <c r="O13" s="103">
        <f t="shared" ref="O13:O14" si="37">N13+30/1440</f>
        <v>0.44999999999999996</v>
      </c>
      <c r="P13" s="77">
        <f t="shared" ref="P13" si="38">O13+18/1440</f>
        <v>0.46249999999999997</v>
      </c>
      <c r="Q13" s="103">
        <f t="shared" ref="Q13" si="39">P13+19/1440</f>
        <v>0.47569444444444442</v>
      </c>
      <c r="R13" s="103">
        <f t="shared" si="36"/>
        <v>0.49583333333333329</v>
      </c>
      <c r="S13" s="104">
        <f t="shared" ref="S13:S14" si="40">R13+30/1440</f>
        <v>0.51666666666666661</v>
      </c>
      <c r="T13" s="76">
        <f t="shared" ref="T13" si="41">S13+18/1440</f>
        <v>0.52916666666666656</v>
      </c>
      <c r="U13" s="104">
        <f t="shared" ref="U13" si="42">T13+19/1440</f>
        <v>0.54236111111111096</v>
      </c>
      <c r="V13" s="104">
        <f t="shared" si="36"/>
        <v>0.56249999999999989</v>
      </c>
      <c r="W13" s="104">
        <f t="shared" ref="W13:W14" si="43">V13+30/1440</f>
        <v>0.58333333333333326</v>
      </c>
      <c r="X13" s="77">
        <f t="shared" ref="X13" si="44">W13+18/1440</f>
        <v>0.59583333333333321</v>
      </c>
      <c r="Y13" s="103">
        <f t="shared" ref="Y13" si="45">X13+19/1440</f>
        <v>0.60902777777777761</v>
      </c>
      <c r="Z13" s="103">
        <f t="shared" si="36"/>
        <v>0.62916666666666654</v>
      </c>
      <c r="AA13" s="103">
        <f t="shared" ref="AA13:AA14" si="46">Z13+30/1440</f>
        <v>0.64999999999999991</v>
      </c>
      <c r="AB13" s="77">
        <f t="shared" ref="AB13:AJ14" si="47">AA13+18/1440</f>
        <v>0.66249999999999987</v>
      </c>
      <c r="AC13" s="103">
        <f t="shared" ref="AC13:AK14" si="48">AB13+19/1440</f>
        <v>0.67569444444444426</v>
      </c>
      <c r="AD13" s="103">
        <f t="shared" ref="N13:AD14" si="49">AC13+29/1440</f>
        <v>0.69583333333333319</v>
      </c>
      <c r="AE13" s="103">
        <f t="shared" ref="AE13:AE14" si="50">AD13+30/1440</f>
        <v>0.71666666666666656</v>
      </c>
      <c r="AF13" s="77">
        <f t="shared" ref="AF13" si="51">AE13+18/1440</f>
        <v>0.72916666666666652</v>
      </c>
      <c r="AG13" s="103">
        <f t="shared" ref="AG13" si="52">AF13+19/1440</f>
        <v>0.74236111111111092</v>
      </c>
      <c r="AH13" s="103"/>
      <c r="AI13" s="103"/>
      <c r="AJ13" s="77"/>
      <c r="AK13" s="103"/>
      <c r="AL13" s="103"/>
      <c r="AM13" s="103"/>
      <c r="AN13" s="77"/>
      <c r="AO13" s="103"/>
      <c r="AP13" s="103"/>
      <c r="AQ13" s="103"/>
      <c r="AR13" s="105">
        <v>10.5</v>
      </c>
      <c r="AS13" s="106">
        <f>(S13-G13)+(AG13-W13)</f>
        <v>0.35902777777777761</v>
      </c>
      <c r="AT13" s="56">
        <f>HOUR(AS13)+MINUTE(AS13)/60</f>
        <v>8.6166666666666671</v>
      </c>
      <c r="AU13" s="134">
        <f>AT13+0.38</f>
        <v>8.9966666666666679</v>
      </c>
    </row>
    <row r="14" spans="1:47" s="110" customFormat="1" ht="15.75">
      <c r="A14" s="111" t="s">
        <v>14</v>
      </c>
      <c r="B14" s="112">
        <v>48</v>
      </c>
      <c r="C14" s="103">
        <v>0.28333333333333333</v>
      </c>
      <c r="D14" s="77">
        <f>C14+18/1440</f>
        <v>0.29583333333333334</v>
      </c>
      <c r="E14" s="103">
        <f>D14+19/1440</f>
        <v>0.30902777777777779</v>
      </c>
      <c r="F14" s="103">
        <f t="shared" ref="F14" si="53">E14+29/1440</f>
        <v>0.32916666666666666</v>
      </c>
      <c r="G14" s="103">
        <f t="shared" ref="G14" si="54">F14+30/1440</f>
        <v>0.35</v>
      </c>
      <c r="H14" s="77">
        <f t="shared" ref="H14" si="55">G14+18/1440</f>
        <v>0.36249999999999999</v>
      </c>
      <c r="I14" s="103">
        <f t="shared" ref="I14" si="56">H14+19/1440</f>
        <v>0.37569444444444444</v>
      </c>
      <c r="J14" s="103">
        <f t="shared" si="33"/>
        <v>0.39583333333333331</v>
      </c>
      <c r="K14" s="103">
        <f>J14+30/1440</f>
        <v>0.41666666666666663</v>
      </c>
      <c r="L14" s="77">
        <f t="shared" si="34"/>
        <v>0.42916666666666664</v>
      </c>
      <c r="M14" s="104">
        <f t="shared" si="35"/>
        <v>0.44236111111111109</v>
      </c>
      <c r="N14" s="104">
        <f t="shared" si="49"/>
        <v>0.46249999999999997</v>
      </c>
      <c r="O14" s="104">
        <f t="shared" si="37"/>
        <v>0.48333333333333328</v>
      </c>
      <c r="P14" s="77">
        <f t="shared" si="34"/>
        <v>0.49583333333333329</v>
      </c>
      <c r="Q14" s="103">
        <f t="shared" si="35"/>
        <v>0.50902777777777775</v>
      </c>
      <c r="R14" s="103">
        <f t="shared" si="49"/>
        <v>0.52916666666666667</v>
      </c>
      <c r="S14" s="103">
        <f t="shared" si="40"/>
        <v>0.55000000000000004</v>
      </c>
      <c r="T14" s="77">
        <f t="shared" si="34"/>
        <v>0.5625</v>
      </c>
      <c r="U14" s="103">
        <f t="shared" si="35"/>
        <v>0.5756944444444444</v>
      </c>
      <c r="V14" s="103">
        <f t="shared" si="49"/>
        <v>0.59583333333333333</v>
      </c>
      <c r="W14" s="103">
        <f t="shared" si="43"/>
        <v>0.6166666666666667</v>
      </c>
      <c r="X14" s="77">
        <f t="shared" si="34"/>
        <v>0.62916666666666665</v>
      </c>
      <c r="Y14" s="103">
        <f t="shared" si="35"/>
        <v>0.64236111111111105</v>
      </c>
      <c r="Z14" s="103">
        <f t="shared" si="49"/>
        <v>0.66249999999999998</v>
      </c>
      <c r="AA14" s="103">
        <f t="shared" si="46"/>
        <v>0.68333333333333335</v>
      </c>
      <c r="AB14" s="77">
        <f t="shared" si="47"/>
        <v>0.6958333333333333</v>
      </c>
      <c r="AC14" s="104">
        <f t="shared" si="48"/>
        <v>0.7090277777777777</v>
      </c>
      <c r="AD14" s="104">
        <f t="shared" si="49"/>
        <v>0.72916666666666663</v>
      </c>
      <c r="AE14" s="104">
        <f t="shared" si="50"/>
        <v>0.75</v>
      </c>
      <c r="AF14" s="77">
        <f t="shared" si="47"/>
        <v>0.76249999999999996</v>
      </c>
      <c r="AG14" s="103">
        <f t="shared" si="48"/>
        <v>0.77569444444444435</v>
      </c>
      <c r="AH14" s="103">
        <f t="shared" ref="AH14" si="57">AG14+29/1440</f>
        <v>0.79583333333333328</v>
      </c>
      <c r="AI14" s="103">
        <f t="shared" ref="AI14" si="58">AH14+30/1440</f>
        <v>0.81666666666666665</v>
      </c>
      <c r="AJ14" s="77">
        <f t="shared" si="47"/>
        <v>0.82916666666666661</v>
      </c>
      <c r="AK14" s="103">
        <f t="shared" si="48"/>
        <v>0.84236111111111101</v>
      </c>
      <c r="AL14" s="103"/>
      <c r="AM14" s="103"/>
      <c r="AN14" s="77"/>
      <c r="AO14" s="103"/>
      <c r="AP14" s="103"/>
      <c r="AQ14" s="103"/>
      <c r="AR14" s="111">
        <v>15</v>
      </c>
      <c r="AS14" s="106">
        <f>(M14-C14)+(AC14-O14)+(AK14-AE14)</f>
        <v>0.47708333333333319</v>
      </c>
      <c r="AT14" s="56">
        <f>HOUR(AS14)+MINUTE(AS14)/60</f>
        <v>11.45</v>
      </c>
      <c r="AU14" s="134">
        <f>AT14+0.38</f>
        <v>11.83</v>
      </c>
    </row>
    <row r="15" spans="1:47" s="110" customFormat="1" ht="16.5" thickBot="1">
      <c r="A15" s="117"/>
      <c r="B15" s="118"/>
      <c r="C15" s="118"/>
      <c r="D15" s="80"/>
      <c r="E15" s="80"/>
      <c r="F15" s="80"/>
      <c r="G15" s="80"/>
      <c r="H15" s="80"/>
      <c r="I15" s="80"/>
      <c r="J15" s="80"/>
      <c r="K15" s="80"/>
      <c r="L15" s="108"/>
      <c r="M15" s="108"/>
      <c r="N15" s="108"/>
      <c r="O15" s="80"/>
      <c r="P15" s="80"/>
      <c r="Q15" s="80"/>
      <c r="R15" s="80"/>
      <c r="S15" s="80"/>
      <c r="T15" s="80"/>
      <c r="U15" s="80"/>
      <c r="V15" s="80"/>
      <c r="W15" s="80"/>
      <c r="X15" s="108"/>
      <c r="Y15" s="108"/>
      <c r="Z15" s="108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119"/>
      <c r="AS15" s="119"/>
      <c r="AT15" s="119"/>
      <c r="AU15" s="120"/>
    </row>
    <row r="16" spans="1:47" s="82" customFormat="1" ht="15.75">
      <c r="B16" s="91"/>
      <c r="AR16" s="96">
        <f>SUM(AR13:AR15)</f>
        <v>25.5</v>
      </c>
      <c r="AS16" s="96"/>
      <c r="AT16" s="97">
        <f>SUM(AT13:AT15)</f>
        <v>20.066666666666666</v>
      </c>
      <c r="AU16" s="96">
        <f>SUM(AU13:AU15)</f>
        <v>20.826666666666668</v>
      </c>
    </row>
    <row r="17" spans="1:47" s="82" customFormat="1" ht="16.5" thickBot="1">
      <c r="L17" s="83"/>
      <c r="M17" s="83"/>
      <c r="N17" s="74" t="s">
        <v>52</v>
      </c>
      <c r="P17" s="83"/>
      <c r="Q17" s="83"/>
      <c r="R17" s="83"/>
      <c r="S17" s="83"/>
      <c r="T17" s="83"/>
      <c r="V17" s="64" t="s">
        <v>116</v>
      </c>
      <c r="W17" s="64"/>
      <c r="X17" s="64"/>
      <c r="Y17" s="64"/>
      <c r="Z17" s="74"/>
      <c r="AA17" s="74"/>
      <c r="AB17" s="74" t="s">
        <v>1</v>
      </c>
      <c r="AE17" s="223" t="s">
        <v>157</v>
      </c>
    </row>
    <row r="18" spans="1:47" s="110" customFormat="1" ht="15" customHeight="1">
      <c r="A18" s="288" t="s">
        <v>5</v>
      </c>
      <c r="B18" s="290" t="s">
        <v>6</v>
      </c>
      <c r="C18" s="292" t="s">
        <v>25</v>
      </c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4" t="s">
        <v>7</v>
      </c>
      <c r="AS18" s="296" t="s">
        <v>8</v>
      </c>
      <c r="AT18" s="297"/>
      <c r="AU18" s="286" t="s">
        <v>9</v>
      </c>
    </row>
    <row r="19" spans="1:47" s="110" customFormat="1" ht="15.75">
      <c r="A19" s="289"/>
      <c r="B19" s="291"/>
      <c r="C19" s="33" t="s">
        <v>10</v>
      </c>
      <c r="D19" s="33" t="s">
        <v>26</v>
      </c>
      <c r="E19" s="33" t="s">
        <v>10</v>
      </c>
      <c r="F19" s="33" t="s">
        <v>55</v>
      </c>
      <c r="G19" s="33" t="s">
        <v>10</v>
      </c>
      <c r="H19" s="33" t="s">
        <v>26</v>
      </c>
      <c r="I19" s="33" t="s">
        <v>10</v>
      </c>
      <c r="J19" s="33" t="s">
        <v>55</v>
      </c>
      <c r="K19" s="33" t="s">
        <v>10</v>
      </c>
      <c r="L19" s="33" t="s">
        <v>26</v>
      </c>
      <c r="M19" s="33" t="s">
        <v>10</v>
      </c>
      <c r="N19" s="33" t="s">
        <v>55</v>
      </c>
      <c r="O19" s="33" t="s">
        <v>10</v>
      </c>
      <c r="P19" s="33" t="s">
        <v>26</v>
      </c>
      <c r="Q19" s="33" t="s">
        <v>10</v>
      </c>
      <c r="R19" s="33" t="s">
        <v>55</v>
      </c>
      <c r="S19" s="33" t="s">
        <v>10</v>
      </c>
      <c r="T19" s="33" t="s">
        <v>26</v>
      </c>
      <c r="U19" s="33" t="s">
        <v>10</v>
      </c>
      <c r="V19" s="33" t="s">
        <v>55</v>
      </c>
      <c r="W19" s="33" t="s">
        <v>10</v>
      </c>
      <c r="X19" s="33" t="s">
        <v>26</v>
      </c>
      <c r="Y19" s="33" t="s">
        <v>10</v>
      </c>
      <c r="Z19" s="33" t="s">
        <v>55</v>
      </c>
      <c r="AA19" s="33" t="s">
        <v>10</v>
      </c>
      <c r="AB19" s="33" t="s">
        <v>26</v>
      </c>
      <c r="AC19" s="33" t="s">
        <v>10</v>
      </c>
      <c r="AD19" s="33" t="s">
        <v>55</v>
      </c>
      <c r="AE19" s="33" t="s">
        <v>10</v>
      </c>
      <c r="AF19" s="33" t="s">
        <v>26</v>
      </c>
      <c r="AG19" s="33" t="s">
        <v>10</v>
      </c>
      <c r="AH19" s="33" t="s">
        <v>55</v>
      </c>
      <c r="AI19" s="33" t="s">
        <v>10</v>
      </c>
      <c r="AJ19" s="33" t="s">
        <v>26</v>
      </c>
      <c r="AK19" s="33" t="s">
        <v>10</v>
      </c>
      <c r="AL19" s="33" t="s">
        <v>55</v>
      </c>
      <c r="AM19" s="33" t="s">
        <v>10</v>
      </c>
      <c r="AN19" s="33" t="s">
        <v>26</v>
      </c>
      <c r="AO19" s="33" t="s">
        <v>10</v>
      </c>
      <c r="AP19" s="33" t="s">
        <v>55</v>
      </c>
      <c r="AQ19" s="33" t="s">
        <v>10</v>
      </c>
      <c r="AR19" s="295"/>
      <c r="AS19" s="84"/>
      <c r="AT19" s="85"/>
      <c r="AU19" s="287"/>
    </row>
    <row r="20" spans="1:47" s="110" customFormat="1" ht="15.75">
      <c r="A20" s="87" t="s">
        <v>13</v>
      </c>
      <c r="B20" s="111">
        <v>32</v>
      </c>
      <c r="C20" s="111"/>
      <c r="D20" s="77"/>
      <c r="E20" s="77">
        <v>0.27152777777777776</v>
      </c>
      <c r="F20" s="103">
        <f>E20+29/1440</f>
        <v>0.29166666666666663</v>
      </c>
      <c r="G20" s="103">
        <f>F20+30/1440</f>
        <v>0.31249999999999994</v>
      </c>
      <c r="H20" s="77">
        <f>G20+18/1440</f>
        <v>0.32499999999999996</v>
      </c>
      <c r="I20" s="103">
        <f>H20+19/1440</f>
        <v>0.33819444444444441</v>
      </c>
      <c r="J20" s="103">
        <f t="shared" ref="J20:V22" si="59">I20+29/1440</f>
        <v>0.35833333333333328</v>
      </c>
      <c r="K20" s="103">
        <f t="shared" ref="K20:W22" si="60">J20+30/1440</f>
        <v>0.3791666666666666</v>
      </c>
      <c r="L20" s="77">
        <f t="shared" ref="L20:X22" si="61">K20+18/1440</f>
        <v>0.39166666666666661</v>
      </c>
      <c r="M20" s="104">
        <f t="shared" ref="M20:Y22" si="62">L20+19/1440</f>
        <v>0.40486111111111106</v>
      </c>
      <c r="N20" s="104">
        <f t="shared" ref="N20" si="63">M20+29/1440</f>
        <v>0.42499999999999993</v>
      </c>
      <c r="O20" s="104">
        <f>N20+19/1440</f>
        <v>0.43819444444444439</v>
      </c>
      <c r="P20" s="77">
        <f t="shared" ref="P20" si="64">O20+18/1440</f>
        <v>0.4506944444444444</v>
      </c>
      <c r="Q20" s="103">
        <f t="shared" ref="Q20" si="65">P20+19/1440</f>
        <v>0.46388888888888885</v>
      </c>
      <c r="R20" s="103">
        <f t="shared" ref="R20" si="66">Q20+29/1440</f>
        <v>0.48402777777777772</v>
      </c>
      <c r="S20" s="103">
        <f t="shared" ref="S20" si="67">R20+30/1440</f>
        <v>0.50486111111111109</v>
      </c>
      <c r="T20" s="77">
        <f t="shared" ref="T20" si="68">S20+18/1440</f>
        <v>0.51736111111111105</v>
      </c>
      <c r="U20" s="103">
        <f t="shared" ref="U20" si="69">T20+19/1440</f>
        <v>0.53055555555555545</v>
      </c>
      <c r="V20" s="103">
        <f t="shared" ref="V20" si="70">U20+29/1440</f>
        <v>0.55069444444444438</v>
      </c>
      <c r="W20" s="103">
        <f t="shared" ref="W20" si="71">V20+30/1440</f>
        <v>0.57152777777777775</v>
      </c>
      <c r="X20" s="77">
        <f t="shared" ref="X20" si="72">W20+18/1440</f>
        <v>0.5840277777777777</v>
      </c>
      <c r="Y20" s="104">
        <f t="shared" ref="Y20" si="73">X20+19/1440</f>
        <v>0.5972222222222221</v>
      </c>
      <c r="Z20" s="104">
        <f t="shared" ref="Z20:AL22" si="74">Y20+29/1440</f>
        <v>0.61736111111111103</v>
      </c>
      <c r="AA20" s="104">
        <f t="shared" ref="AA20:AM22" si="75">Z20+30/1440</f>
        <v>0.6381944444444444</v>
      </c>
      <c r="AB20" s="77">
        <f t="shared" ref="AB20:AJ22" si="76">AA20+18/1440</f>
        <v>0.65069444444444435</v>
      </c>
      <c r="AC20" s="103">
        <f t="shared" ref="AC20:AK22" si="77">AB20+19/1440</f>
        <v>0.66388888888888875</v>
      </c>
      <c r="AD20" s="103">
        <f t="shared" ref="AD20" si="78">AC20+29/1440</f>
        <v>0.68402777777777768</v>
      </c>
      <c r="AE20" s="103">
        <f t="shared" ref="AE20" si="79">AD20+30/1440</f>
        <v>0.70486111111111105</v>
      </c>
      <c r="AF20" s="77">
        <f t="shared" ref="AF20" si="80">AE20+18/1440</f>
        <v>0.71736111111111101</v>
      </c>
      <c r="AG20" s="103">
        <f t="shared" ref="AG20" si="81">AF20+19/1440</f>
        <v>0.7305555555555554</v>
      </c>
      <c r="AH20" s="103">
        <f t="shared" ref="AH20" si="82">AG20+29/1440</f>
        <v>0.75069444444444433</v>
      </c>
      <c r="AI20" s="103">
        <f t="shared" ref="AI20" si="83">AH20+30/1440</f>
        <v>0.7715277777777777</v>
      </c>
      <c r="AJ20" s="77">
        <f t="shared" ref="AJ20" si="84">AI20+18/1440</f>
        <v>0.78402777777777766</v>
      </c>
      <c r="AK20" s="103">
        <f t="shared" ref="AK20" si="85">AJ20+19/1440</f>
        <v>0.79722222222222205</v>
      </c>
      <c r="AL20" s="157">
        <f t="shared" ref="AL20" si="86">AK20+29/1440</f>
        <v>0.81736111111111098</v>
      </c>
      <c r="AM20" s="157">
        <f t="shared" ref="AM20" si="87">AL20+30/1440</f>
        <v>0.83819444444444435</v>
      </c>
      <c r="AN20" s="77"/>
      <c r="AO20" s="103"/>
      <c r="AP20" s="103"/>
      <c r="AQ20" s="103"/>
      <c r="AR20" s="105">
        <v>15</v>
      </c>
      <c r="AS20" s="106">
        <f>(M20-E20)+(Y20-O20)+(AM20-AA20)</f>
        <v>0.49236111111111097</v>
      </c>
      <c r="AT20" s="14">
        <f>HOUR(AS20)+MINUTE(AS20)/60</f>
        <v>11.816666666666666</v>
      </c>
      <c r="AU20" s="88">
        <f>AT20+0.38</f>
        <v>12.196666666666667</v>
      </c>
    </row>
    <row r="21" spans="1:47" s="110" customFormat="1" ht="15.75">
      <c r="A21" s="87" t="s">
        <v>14</v>
      </c>
      <c r="B21" s="112">
        <v>32</v>
      </c>
      <c r="C21" s="113">
        <v>0.26805555555555555</v>
      </c>
      <c r="D21" s="77">
        <f>C21+18/1440</f>
        <v>0.28055555555555556</v>
      </c>
      <c r="E21" s="77">
        <f>E20+32/1440</f>
        <v>0.29374999999999996</v>
      </c>
      <c r="F21" s="103">
        <f t="shared" ref="F21:F22" si="88">E21+29/1440</f>
        <v>0.31388888888888883</v>
      </c>
      <c r="G21" s="103">
        <f t="shared" ref="G21:G22" si="89">F21+30/1440</f>
        <v>0.33472222222222214</v>
      </c>
      <c r="H21" s="77">
        <f t="shared" ref="H21:H22" si="90">G21+18/1440</f>
        <v>0.34722222222222215</v>
      </c>
      <c r="I21" s="103">
        <f t="shared" ref="I21:I22" si="91">H21+19/1440</f>
        <v>0.36041666666666661</v>
      </c>
      <c r="J21" s="103">
        <f t="shared" si="59"/>
        <v>0.38055555555555548</v>
      </c>
      <c r="K21" s="103">
        <f t="shared" si="60"/>
        <v>0.4013888888888888</v>
      </c>
      <c r="L21" s="77">
        <f t="shared" si="61"/>
        <v>0.41388888888888881</v>
      </c>
      <c r="M21" s="103">
        <f t="shared" si="62"/>
        <v>0.42708333333333326</v>
      </c>
      <c r="N21" s="103">
        <f t="shared" si="59"/>
        <v>0.44722222222222213</v>
      </c>
      <c r="O21" s="104">
        <f t="shared" si="60"/>
        <v>0.46805555555555545</v>
      </c>
      <c r="P21" s="76">
        <f t="shared" si="61"/>
        <v>0.48055555555555546</v>
      </c>
      <c r="Q21" s="104">
        <f t="shared" si="62"/>
        <v>0.49374999999999991</v>
      </c>
      <c r="R21" s="104">
        <f t="shared" si="59"/>
        <v>0.51388888888888884</v>
      </c>
      <c r="S21" s="104">
        <f t="shared" si="60"/>
        <v>0.53472222222222221</v>
      </c>
      <c r="T21" s="77">
        <f t="shared" si="61"/>
        <v>0.54722222222222217</v>
      </c>
      <c r="U21" s="103">
        <f t="shared" si="62"/>
        <v>0.56041666666666656</v>
      </c>
      <c r="V21" s="103">
        <f t="shared" si="59"/>
        <v>0.58055555555555549</v>
      </c>
      <c r="W21" s="103">
        <f t="shared" si="60"/>
        <v>0.60138888888888886</v>
      </c>
      <c r="X21" s="77">
        <f t="shared" si="61"/>
        <v>0.61388888888888882</v>
      </c>
      <c r="Y21" s="103">
        <f t="shared" si="62"/>
        <v>0.62708333333333321</v>
      </c>
      <c r="Z21" s="103">
        <f t="shared" si="74"/>
        <v>0.64722222222222214</v>
      </c>
      <c r="AA21" s="103">
        <f t="shared" si="75"/>
        <v>0.66805555555555551</v>
      </c>
      <c r="AB21" s="77">
        <f t="shared" si="76"/>
        <v>0.68055555555555547</v>
      </c>
      <c r="AC21" s="104">
        <f t="shared" si="77"/>
        <v>0.69374999999999987</v>
      </c>
      <c r="AD21" s="104">
        <f t="shared" si="74"/>
        <v>0.7138888888888888</v>
      </c>
      <c r="AE21" s="104">
        <f>AD21+34/1440</f>
        <v>0.73749999999999993</v>
      </c>
      <c r="AF21" s="77">
        <f t="shared" si="76"/>
        <v>0.74999999999999989</v>
      </c>
      <c r="AG21" s="103">
        <f t="shared" si="77"/>
        <v>0.76319444444444429</v>
      </c>
      <c r="AH21" s="103">
        <f t="shared" si="74"/>
        <v>0.78333333333333321</v>
      </c>
      <c r="AI21" s="103">
        <f t="shared" si="75"/>
        <v>0.80416666666666659</v>
      </c>
      <c r="AJ21" s="77">
        <f t="shared" si="76"/>
        <v>0.81666666666666654</v>
      </c>
      <c r="AK21" s="103">
        <f t="shared" si="77"/>
        <v>0.82986111111111094</v>
      </c>
      <c r="AL21" s="103">
        <f t="shared" si="74"/>
        <v>0.84999999999999987</v>
      </c>
      <c r="AM21" s="103">
        <f t="shared" si="75"/>
        <v>0.87083333333333324</v>
      </c>
      <c r="AN21" s="138">
        <f t="shared" ref="AN21" si="92">AM21+18/1440</f>
        <v>0.88333333333333319</v>
      </c>
      <c r="AO21" s="157">
        <f t="shared" ref="AO21" si="93">AN21+19/1440</f>
        <v>0.89652777777777759</v>
      </c>
      <c r="AP21" s="157">
        <f t="shared" ref="AP21" si="94">AO21+29/1440</f>
        <v>0.91666666666666652</v>
      </c>
      <c r="AQ21" s="157">
        <f t="shared" ref="AQ21" si="95">AP21+30/1440</f>
        <v>0.93749999999999989</v>
      </c>
      <c r="AR21" s="111">
        <v>17</v>
      </c>
      <c r="AS21" s="106">
        <f>(O21-C21)+(AC21-S21)+(AQ21-AE21)</f>
        <v>0.55902777777777746</v>
      </c>
      <c r="AT21" s="14">
        <f t="shared" ref="AT21:AT22" si="96">HOUR(AS21)+MINUTE(AS21)/60</f>
        <v>13.416666666666666</v>
      </c>
      <c r="AU21" s="88">
        <f t="shared" ref="AU21:AU22" si="97">AT21+0.38</f>
        <v>13.796666666666667</v>
      </c>
    </row>
    <row r="22" spans="1:47" s="110" customFormat="1" ht="15.75">
      <c r="A22" s="87" t="s">
        <v>15</v>
      </c>
      <c r="B22" s="111">
        <v>32</v>
      </c>
      <c r="C22" s="113">
        <v>0.2902777777777778</v>
      </c>
      <c r="D22" s="77">
        <f>C22+18/1440</f>
        <v>0.30277777777777781</v>
      </c>
      <c r="E22" s="77">
        <f>E21+32/1440</f>
        <v>0.31597222222222215</v>
      </c>
      <c r="F22" s="103">
        <f t="shared" si="88"/>
        <v>0.33611111111111103</v>
      </c>
      <c r="G22" s="103">
        <f t="shared" si="89"/>
        <v>0.35694444444444434</v>
      </c>
      <c r="H22" s="77">
        <f t="shared" si="90"/>
        <v>0.36944444444444435</v>
      </c>
      <c r="I22" s="103">
        <f t="shared" si="91"/>
        <v>0.38263888888888881</v>
      </c>
      <c r="J22" s="103">
        <f t="shared" si="59"/>
        <v>0.40277777777777768</v>
      </c>
      <c r="K22" s="103">
        <f t="shared" si="60"/>
        <v>0.42361111111111099</v>
      </c>
      <c r="L22" s="77">
        <f t="shared" si="61"/>
        <v>0.43611111111111101</v>
      </c>
      <c r="M22" s="104">
        <f t="shared" si="62"/>
        <v>0.44930555555555546</v>
      </c>
      <c r="N22" s="104">
        <f t="shared" si="59"/>
        <v>0.46944444444444433</v>
      </c>
      <c r="O22" s="104">
        <f t="shared" si="60"/>
        <v>0.49027777777777765</v>
      </c>
      <c r="P22" s="77">
        <f t="shared" si="61"/>
        <v>0.50277777777777766</v>
      </c>
      <c r="Q22" s="103">
        <f t="shared" si="62"/>
        <v>0.51597222222222205</v>
      </c>
      <c r="R22" s="103">
        <f t="shared" si="59"/>
        <v>0.53611111111111098</v>
      </c>
      <c r="S22" s="103">
        <f t="shared" si="60"/>
        <v>0.55694444444444435</v>
      </c>
      <c r="T22" s="77">
        <f t="shared" si="61"/>
        <v>0.56944444444444431</v>
      </c>
      <c r="U22" s="103">
        <f t="shared" si="62"/>
        <v>0.58263888888888871</v>
      </c>
      <c r="V22" s="103">
        <f t="shared" si="59"/>
        <v>0.60277777777777763</v>
      </c>
      <c r="W22" s="103">
        <f t="shared" si="60"/>
        <v>0.62361111111111101</v>
      </c>
      <c r="X22" s="77">
        <f t="shared" si="61"/>
        <v>0.63611111111111096</v>
      </c>
      <c r="Y22" s="104">
        <f t="shared" si="62"/>
        <v>0.64930555555555536</v>
      </c>
      <c r="Z22" s="104">
        <f t="shared" si="74"/>
        <v>0.66944444444444429</v>
      </c>
      <c r="AA22" s="104">
        <f t="shared" si="75"/>
        <v>0.69027777777777766</v>
      </c>
      <c r="AB22" s="77">
        <f t="shared" si="76"/>
        <v>0.70277777777777761</v>
      </c>
      <c r="AC22" s="103">
        <f t="shared" si="77"/>
        <v>0.71597222222222201</v>
      </c>
      <c r="AD22" s="103">
        <f t="shared" si="74"/>
        <v>0.73611111111111094</v>
      </c>
      <c r="AE22" s="103">
        <f t="shared" si="75"/>
        <v>0.75694444444444431</v>
      </c>
      <c r="AF22" s="77">
        <f t="shared" si="76"/>
        <v>0.76944444444444426</v>
      </c>
      <c r="AG22" s="103">
        <f t="shared" si="77"/>
        <v>0.78263888888888866</v>
      </c>
      <c r="AH22" s="103"/>
      <c r="AI22" s="103"/>
      <c r="AJ22" s="77"/>
      <c r="AK22" s="103"/>
      <c r="AL22" s="103"/>
      <c r="AM22" s="103"/>
      <c r="AN22" s="77"/>
      <c r="AO22" s="103"/>
      <c r="AP22" s="77"/>
      <c r="AQ22" s="77"/>
      <c r="AR22" s="111">
        <v>13</v>
      </c>
      <c r="AS22" s="106">
        <f>(M22-C22)+(Y22-O22)+(AG22-AA22)</f>
        <v>0.41041666666666637</v>
      </c>
      <c r="AT22" s="14">
        <f t="shared" si="96"/>
        <v>9.85</v>
      </c>
      <c r="AU22" s="88">
        <f t="shared" si="97"/>
        <v>10.23</v>
      </c>
    </row>
    <row r="23" spans="1:47" s="110" customFormat="1" ht="16.5" thickBot="1">
      <c r="A23" s="117"/>
      <c r="B23" s="118"/>
      <c r="C23" s="118"/>
      <c r="D23" s="80"/>
      <c r="E23" s="80"/>
      <c r="F23" s="80"/>
      <c r="G23" s="80"/>
      <c r="H23" s="80"/>
      <c r="I23" s="80"/>
      <c r="J23" s="80"/>
      <c r="K23" s="80"/>
      <c r="L23" s="108"/>
      <c r="M23" s="108"/>
      <c r="N23" s="108"/>
      <c r="O23" s="80"/>
      <c r="P23" s="80"/>
      <c r="Q23" s="80"/>
      <c r="R23" s="80"/>
      <c r="S23" s="80"/>
      <c r="T23" s="80"/>
      <c r="U23" s="80"/>
      <c r="V23" s="80"/>
      <c r="W23" s="80"/>
      <c r="X23" s="108"/>
      <c r="Y23" s="108"/>
      <c r="Z23" s="108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119"/>
      <c r="AS23" s="119"/>
      <c r="AT23" s="119"/>
      <c r="AU23" s="120"/>
    </row>
    <row r="24" spans="1:47" s="110" customFormat="1" ht="15.75">
      <c r="B24" s="121"/>
      <c r="AR24" s="122">
        <f>SUM(AR20:AR23)</f>
        <v>45</v>
      </c>
      <c r="AS24" s="122"/>
      <c r="AT24" s="123">
        <f>SUM(AT20:AT23)</f>
        <v>35.083333333333336</v>
      </c>
      <c r="AU24" s="122">
        <f>SUM(AU20:AU23)</f>
        <v>36.223333333333329</v>
      </c>
    </row>
    <row r="25" spans="1:47" s="110" customFormat="1" ht="16.5" thickBot="1">
      <c r="N25" s="109" t="s">
        <v>52</v>
      </c>
      <c r="P25" s="154"/>
      <c r="Q25" s="154"/>
      <c r="R25" s="154"/>
      <c r="S25" s="154"/>
      <c r="T25" s="154"/>
      <c r="V25" s="67" t="s">
        <v>116</v>
      </c>
      <c r="W25" s="67"/>
      <c r="X25" s="67"/>
      <c r="Y25" s="67"/>
      <c r="Z25" s="109"/>
      <c r="AA25" s="109"/>
      <c r="AB25" s="109" t="s">
        <v>21</v>
      </c>
      <c r="AE25" s="223" t="s">
        <v>157</v>
      </c>
    </row>
    <row r="26" spans="1:47" s="110" customFormat="1" ht="15" customHeight="1">
      <c r="A26" s="288" t="s">
        <v>5</v>
      </c>
      <c r="B26" s="290" t="s">
        <v>6</v>
      </c>
      <c r="C26" s="292" t="s">
        <v>25</v>
      </c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4" t="s">
        <v>7</v>
      </c>
      <c r="AS26" s="296" t="s">
        <v>8</v>
      </c>
      <c r="AT26" s="297"/>
      <c r="AU26" s="286" t="s">
        <v>9</v>
      </c>
    </row>
    <row r="27" spans="1:47" s="110" customFormat="1" ht="15.75">
      <c r="A27" s="289"/>
      <c r="B27" s="291"/>
      <c r="C27" s="33" t="s">
        <v>10</v>
      </c>
      <c r="D27" s="33" t="s">
        <v>26</v>
      </c>
      <c r="E27" s="33" t="s">
        <v>10</v>
      </c>
      <c r="F27" s="33" t="s">
        <v>55</v>
      </c>
      <c r="G27" s="33" t="s">
        <v>10</v>
      </c>
      <c r="H27" s="33" t="s">
        <v>26</v>
      </c>
      <c r="I27" s="33" t="s">
        <v>10</v>
      </c>
      <c r="J27" s="33" t="s">
        <v>55</v>
      </c>
      <c r="K27" s="33" t="s">
        <v>10</v>
      </c>
      <c r="L27" s="33" t="s">
        <v>26</v>
      </c>
      <c r="M27" s="33" t="s">
        <v>10</v>
      </c>
      <c r="N27" s="33" t="s">
        <v>55</v>
      </c>
      <c r="O27" s="33" t="s">
        <v>10</v>
      </c>
      <c r="P27" s="33" t="s">
        <v>26</v>
      </c>
      <c r="Q27" s="33" t="s">
        <v>10</v>
      </c>
      <c r="R27" s="33" t="s">
        <v>55</v>
      </c>
      <c r="S27" s="33" t="s">
        <v>10</v>
      </c>
      <c r="T27" s="33" t="s">
        <v>26</v>
      </c>
      <c r="U27" s="33" t="s">
        <v>10</v>
      </c>
      <c r="V27" s="33" t="s">
        <v>55</v>
      </c>
      <c r="W27" s="33" t="s">
        <v>10</v>
      </c>
      <c r="X27" s="33" t="s">
        <v>26</v>
      </c>
      <c r="Y27" s="33" t="s">
        <v>10</v>
      </c>
      <c r="Z27" s="33" t="s">
        <v>55</v>
      </c>
      <c r="AA27" s="33" t="s">
        <v>10</v>
      </c>
      <c r="AB27" s="33" t="s">
        <v>26</v>
      </c>
      <c r="AC27" s="33" t="s">
        <v>10</v>
      </c>
      <c r="AD27" s="33" t="s">
        <v>55</v>
      </c>
      <c r="AE27" s="33" t="s">
        <v>10</v>
      </c>
      <c r="AF27" s="33" t="s">
        <v>26</v>
      </c>
      <c r="AG27" s="33" t="s">
        <v>10</v>
      </c>
      <c r="AH27" s="33" t="s">
        <v>55</v>
      </c>
      <c r="AI27" s="33" t="s">
        <v>10</v>
      </c>
      <c r="AJ27" s="33" t="s">
        <v>26</v>
      </c>
      <c r="AK27" s="33" t="s">
        <v>10</v>
      </c>
      <c r="AL27" s="33" t="s">
        <v>55</v>
      </c>
      <c r="AM27" s="33" t="s">
        <v>10</v>
      </c>
      <c r="AN27" s="33" t="s">
        <v>26</v>
      </c>
      <c r="AO27" s="33" t="s">
        <v>10</v>
      </c>
      <c r="AP27" s="33" t="s">
        <v>55</v>
      </c>
      <c r="AQ27" s="33" t="s">
        <v>10</v>
      </c>
      <c r="AR27" s="295"/>
      <c r="AS27" s="84"/>
      <c r="AT27" s="85"/>
      <c r="AU27" s="287"/>
    </row>
    <row r="28" spans="1:47" s="110" customFormat="1" ht="15.75">
      <c r="A28" s="111" t="s">
        <v>13</v>
      </c>
      <c r="B28" s="111">
        <v>48</v>
      </c>
      <c r="C28" s="113"/>
      <c r="D28" s="103"/>
      <c r="E28" s="103"/>
      <c r="F28" s="103"/>
      <c r="G28" s="103">
        <v>0.31666666666666665</v>
      </c>
      <c r="H28" s="77">
        <f>G28+18/1440</f>
        <v>0.32916666666666666</v>
      </c>
      <c r="I28" s="103">
        <f>H28+19/1440</f>
        <v>0.34236111111111112</v>
      </c>
      <c r="J28" s="103">
        <f t="shared" ref="J28:J29" si="98">I28+29/1440</f>
        <v>0.36249999999999999</v>
      </c>
      <c r="K28" s="103">
        <f>J28+30/1440</f>
        <v>0.3833333333333333</v>
      </c>
      <c r="L28" s="77">
        <f t="shared" ref="L28:X29" si="99">K28+18/1440</f>
        <v>0.39583333333333331</v>
      </c>
      <c r="M28" s="103">
        <f t="shared" ref="M28:Y29" si="100">L28+19/1440</f>
        <v>0.40902777777777777</v>
      </c>
      <c r="N28" s="103">
        <f t="shared" ref="N28:Z28" si="101">M28+29/1440</f>
        <v>0.42916666666666664</v>
      </c>
      <c r="O28" s="103">
        <f t="shared" ref="O28:O29" si="102">N28+30/1440</f>
        <v>0.44999999999999996</v>
      </c>
      <c r="P28" s="77">
        <f t="shared" ref="P28" si="103">O28+18/1440</f>
        <v>0.46249999999999997</v>
      </c>
      <c r="Q28" s="103">
        <f t="shared" ref="Q28" si="104">P28+19/1440</f>
        <v>0.47569444444444442</v>
      </c>
      <c r="R28" s="103">
        <f t="shared" si="101"/>
        <v>0.49583333333333329</v>
      </c>
      <c r="S28" s="104">
        <f t="shared" ref="S28:S29" si="105">R28+30/1440</f>
        <v>0.51666666666666661</v>
      </c>
      <c r="T28" s="76">
        <f t="shared" ref="T28" si="106">S28+18/1440</f>
        <v>0.52916666666666656</v>
      </c>
      <c r="U28" s="104">
        <f t="shared" ref="U28" si="107">T28+19/1440</f>
        <v>0.54236111111111096</v>
      </c>
      <c r="V28" s="104">
        <f t="shared" si="101"/>
        <v>0.56249999999999989</v>
      </c>
      <c r="W28" s="104">
        <f t="shared" ref="W28:W29" si="108">V28+30/1440</f>
        <v>0.58333333333333326</v>
      </c>
      <c r="X28" s="77">
        <f t="shared" ref="X28" si="109">W28+18/1440</f>
        <v>0.59583333333333321</v>
      </c>
      <c r="Y28" s="103">
        <f t="shared" ref="Y28" si="110">X28+19/1440</f>
        <v>0.60902777777777761</v>
      </c>
      <c r="Z28" s="103">
        <f t="shared" si="101"/>
        <v>0.62916666666666654</v>
      </c>
      <c r="AA28" s="103">
        <f t="shared" ref="AA28:AA29" si="111">Z28+30/1440</f>
        <v>0.64999999999999991</v>
      </c>
      <c r="AB28" s="77">
        <f t="shared" ref="AB28:AJ29" si="112">AA28+18/1440</f>
        <v>0.66249999999999987</v>
      </c>
      <c r="AC28" s="103">
        <f t="shared" ref="AC28:AK29" si="113">AB28+19/1440</f>
        <v>0.67569444444444426</v>
      </c>
      <c r="AD28" s="103">
        <f t="shared" ref="N28:AD29" si="114">AC28+29/1440</f>
        <v>0.69583333333333319</v>
      </c>
      <c r="AE28" s="103">
        <f t="shared" ref="AE28:AE29" si="115">AD28+30/1440</f>
        <v>0.71666666666666656</v>
      </c>
      <c r="AF28" s="77">
        <f t="shared" ref="AF28" si="116">AE28+18/1440</f>
        <v>0.72916666666666652</v>
      </c>
      <c r="AG28" s="103">
        <f t="shared" ref="AG28" si="117">AF28+19/1440</f>
        <v>0.74236111111111092</v>
      </c>
      <c r="AH28" s="103"/>
      <c r="AI28" s="103"/>
      <c r="AJ28" s="77"/>
      <c r="AK28" s="103"/>
      <c r="AL28" s="103"/>
      <c r="AM28" s="103"/>
      <c r="AN28" s="77"/>
      <c r="AO28" s="103"/>
      <c r="AP28" s="103"/>
      <c r="AQ28" s="103"/>
      <c r="AR28" s="105">
        <v>10.5</v>
      </c>
      <c r="AS28" s="106">
        <f>(S28-G28)+(AG28-W28)</f>
        <v>0.35902777777777761</v>
      </c>
      <c r="AT28" s="56">
        <f>HOUR(AS28)+MINUTE(AS28)/60</f>
        <v>8.6166666666666671</v>
      </c>
      <c r="AU28" s="134">
        <f>AT28+0.38</f>
        <v>8.9966666666666679</v>
      </c>
    </row>
    <row r="29" spans="1:47" s="110" customFormat="1" ht="15.75">
      <c r="A29" s="111" t="s">
        <v>14</v>
      </c>
      <c r="B29" s="112">
        <v>48</v>
      </c>
      <c r="C29" s="103">
        <v>0.28333333333333333</v>
      </c>
      <c r="D29" s="77">
        <f>C29+18/1440</f>
        <v>0.29583333333333334</v>
      </c>
      <c r="E29" s="103">
        <f>D29+19/1440</f>
        <v>0.30902777777777779</v>
      </c>
      <c r="F29" s="103">
        <f t="shared" ref="F29" si="118">E29+29/1440</f>
        <v>0.32916666666666666</v>
      </c>
      <c r="G29" s="103">
        <f t="shared" ref="G29" si="119">F29+30/1440</f>
        <v>0.35</v>
      </c>
      <c r="H29" s="77">
        <f t="shared" ref="H29" si="120">G29+18/1440</f>
        <v>0.36249999999999999</v>
      </c>
      <c r="I29" s="103">
        <f t="shared" ref="I29" si="121">H29+19/1440</f>
        <v>0.37569444444444444</v>
      </c>
      <c r="J29" s="103">
        <f t="shared" si="98"/>
        <v>0.39583333333333331</v>
      </c>
      <c r="K29" s="103">
        <f>J29+30/1440</f>
        <v>0.41666666666666663</v>
      </c>
      <c r="L29" s="77">
        <f t="shared" si="99"/>
        <v>0.42916666666666664</v>
      </c>
      <c r="M29" s="104">
        <f t="shared" si="100"/>
        <v>0.44236111111111109</v>
      </c>
      <c r="N29" s="104">
        <f t="shared" si="114"/>
        <v>0.46249999999999997</v>
      </c>
      <c r="O29" s="104">
        <f t="shared" si="102"/>
        <v>0.48333333333333328</v>
      </c>
      <c r="P29" s="77">
        <f t="shared" si="99"/>
        <v>0.49583333333333329</v>
      </c>
      <c r="Q29" s="103">
        <f t="shared" si="100"/>
        <v>0.50902777777777775</v>
      </c>
      <c r="R29" s="103">
        <f t="shared" si="114"/>
        <v>0.52916666666666667</v>
      </c>
      <c r="S29" s="103">
        <f t="shared" si="105"/>
        <v>0.55000000000000004</v>
      </c>
      <c r="T29" s="77">
        <f t="shared" si="99"/>
        <v>0.5625</v>
      </c>
      <c r="U29" s="103">
        <f t="shared" si="100"/>
        <v>0.5756944444444444</v>
      </c>
      <c r="V29" s="103">
        <f t="shared" si="114"/>
        <v>0.59583333333333333</v>
      </c>
      <c r="W29" s="103">
        <f t="shared" si="108"/>
        <v>0.6166666666666667</v>
      </c>
      <c r="X29" s="77">
        <f t="shared" si="99"/>
        <v>0.62916666666666665</v>
      </c>
      <c r="Y29" s="103">
        <f t="shared" si="100"/>
        <v>0.64236111111111105</v>
      </c>
      <c r="Z29" s="103">
        <f t="shared" si="114"/>
        <v>0.66249999999999998</v>
      </c>
      <c r="AA29" s="103">
        <f t="shared" si="111"/>
        <v>0.68333333333333335</v>
      </c>
      <c r="AB29" s="77">
        <f t="shared" si="112"/>
        <v>0.6958333333333333</v>
      </c>
      <c r="AC29" s="104">
        <f t="shared" si="113"/>
        <v>0.7090277777777777</v>
      </c>
      <c r="AD29" s="104">
        <f t="shared" si="114"/>
        <v>0.72916666666666663</v>
      </c>
      <c r="AE29" s="104">
        <f t="shared" si="115"/>
        <v>0.75</v>
      </c>
      <c r="AF29" s="77">
        <f t="shared" si="112"/>
        <v>0.76249999999999996</v>
      </c>
      <c r="AG29" s="103">
        <f t="shared" si="113"/>
        <v>0.77569444444444435</v>
      </c>
      <c r="AH29" s="103">
        <f t="shared" ref="AH29" si="122">AG29+29/1440</f>
        <v>0.79583333333333328</v>
      </c>
      <c r="AI29" s="103">
        <f t="shared" ref="AI29" si="123">AH29+30/1440</f>
        <v>0.81666666666666665</v>
      </c>
      <c r="AJ29" s="77">
        <f t="shared" si="112"/>
        <v>0.82916666666666661</v>
      </c>
      <c r="AK29" s="103">
        <f t="shared" si="113"/>
        <v>0.84236111111111101</v>
      </c>
      <c r="AL29" s="103"/>
      <c r="AM29" s="103"/>
      <c r="AN29" s="77"/>
      <c r="AO29" s="103"/>
      <c r="AP29" s="103"/>
      <c r="AQ29" s="103"/>
      <c r="AR29" s="111">
        <v>15</v>
      </c>
      <c r="AS29" s="106">
        <f>(M29-C29)+(AC29-O29)+(AK29-AE29)</f>
        <v>0.47708333333333319</v>
      </c>
      <c r="AT29" s="56">
        <f>HOUR(AS29)+MINUTE(AS29)/60</f>
        <v>11.45</v>
      </c>
      <c r="AU29" s="134">
        <f>AT29+0.38</f>
        <v>11.83</v>
      </c>
    </row>
    <row r="30" spans="1:47" s="110" customFormat="1" ht="16.5" thickBot="1">
      <c r="A30" s="117"/>
      <c r="B30" s="118"/>
      <c r="C30" s="118"/>
      <c r="D30" s="80"/>
      <c r="E30" s="80"/>
      <c r="F30" s="80"/>
      <c r="G30" s="80"/>
      <c r="H30" s="80"/>
      <c r="I30" s="80"/>
      <c r="J30" s="80"/>
      <c r="K30" s="80"/>
      <c r="L30" s="108"/>
      <c r="M30" s="108"/>
      <c r="N30" s="108"/>
      <c r="O30" s="80"/>
      <c r="P30" s="80"/>
      <c r="Q30" s="80"/>
      <c r="R30" s="80"/>
      <c r="S30" s="80"/>
      <c r="T30" s="80"/>
      <c r="U30" s="80"/>
      <c r="V30" s="80"/>
      <c r="W30" s="80"/>
      <c r="X30" s="108"/>
      <c r="Y30" s="108"/>
      <c r="Z30" s="108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119"/>
      <c r="AS30" s="119"/>
      <c r="AT30" s="119"/>
      <c r="AU30" s="120"/>
    </row>
    <row r="31" spans="1:47" s="82" customFormat="1" ht="15.75">
      <c r="B31" s="91"/>
      <c r="AR31" s="96">
        <f>SUM(AR28:AR30)</f>
        <v>25.5</v>
      </c>
      <c r="AS31" s="96"/>
      <c r="AT31" s="97">
        <f>SUM(AT28:AT30)</f>
        <v>20.066666666666666</v>
      </c>
      <c r="AU31" s="96">
        <f>SUM(AU28:AU30)</f>
        <v>20.826666666666668</v>
      </c>
    </row>
    <row r="33" spans="1:4" ht="15.75">
      <c r="A33" s="82" t="s">
        <v>47</v>
      </c>
      <c r="B33" s="91"/>
      <c r="C33" s="82"/>
      <c r="D33" s="82"/>
    </row>
    <row r="34" spans="1:4" ht="15.75">
      <c r="A34" s="82" t="s">
        <v>90</v>
      </c>
      <c r="B34" s="265">
        <v>0.47916666666666669</v>
      </c>
      <c r="C34" s="82"/>
      <c r="D34" s="82" t="s">
        <v>89</v>
      </c>
    </row>
    <row r="35" spans="1:4" ht="15.75">
      <c r="A35" s="82" t="s">
        <v>91</v>
      </c>
      <c r="B35" s="58" t="s">
        <v>129</v>
      </c>
      <c r="C35" s="82"/>
      <c r="D35" s="82" t="s">
        <v>97</v>
      </c>
    </row>
    <row r="36" spans="1:4" ht="15.75">
      <c r="A36" s="82"/>
      <c r="B36" s="41" t="s">
        <v>10</v>
      </c>
      <c r="C36" s="82"/>
      <c r="D36" s="81" t="s">
        <v>92</v>
      </c>
    </row>
    <row r="37" spans="1:4" ht="15.75">
      <c r="A37" s="82"/>
      <c r="B37" s="44" t="s">
        <v>55</v>
      </c>
      <c r="C37" s="82"/>
      <c r="D37" s="82" t="s">
        <v>117</v>
      </c>
    </row>
    <row r="38" spans="1:4" ht="15.75">
      <c r="A38" s="82" t="s">
        <v>95</v>
      </c>
      <c r="B38" s="94" t="s">
        <v>13</v>
      </c>
      <c r="C38" s="82"/>
      <c r="D38" s="82" t="s">
        <v>96</v>
      </c>
    </row>
    <row r="39" spans="1:4" ht="15.75">
      <c r="A39" s="100">
        <v>4</v>
      </c>
      <c r="B39" s="101">
        <v>0.27083333333333331</v>
      </c>
      <c r="C39" s="100"/>
      <c r="D39" s="82" t="s">
        <v>141</v>
      </c>
    </row>
  </sheetData>
  <mergeCells count="24">
    <mergeCell ref="AU11:AU12"/>
    <mergeCell ref="A3:A4"/>
    <mergeCell ref="B3:B4"/>
    <mergeCell ref="C3:AQ3"/>
    <mergeCell ref="AR3:AR4"/>
    <mergeCell ref="AS3:AT3"/>
    <mergeCell ref="AU3:AU4"/>
    <mergeCell ref="A11:A12"/>
    <mergeCell ref="B11:B12"/>
    <mergeCell ref="C11:AQ11"/>
    <mergeCell ref="AR11:AR12"/>
    <mergeCell ref="AS11:AT11"/>
    <mergeCell ref="AU18:AU19"/>
    <mergeCell ref="A26:A27"/>
    <mergeCell ref="B26:B27"/>
    <mergeCell ref="C26:AQ26"/>
    <mergeCell ref="AR26:AR27"/>
    <mergeCell ref="AS26:AT26"/>
    <mergeCell ref="AU26:AU27"/>
    <mergeCell ref="A18:A19"/>
    <mergeCell ref="B18:B19"/>
    <mergeCell ref="C18:AQ18"/>
    <mergeCell ref="AR18:AR19"/>
    <mergeCell ref="AS18:AT18"/>
  </mergeCells>
  <pageMargins left="0.11811023622047245" right="0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Q49"/>
  <sheetViews>
    <sheetView zoomScale="80" zoomScaleNormal="80" workbookViewId="0">
      <selection activeCell="Q42" sqref="Q42"/>
    </sheetView>
  </sheetViews>
  <sheetFormatPr defaultRowHeight="15"/>
  <cols>
    <col min="3" max="39" width="6.85546875" customWidth="1"/>
  </cols>
  <sheetData>
    <row r="1" spans="1:43" s="82" customFormat="1" ht="15.75">
      <c r="K1" s="74" t="s">
        <v>56</v>
      </c>
      <c r="N1" s="83"/>
      <c r="O1" s="83"/>
      <c r="P1" s="83"/>
      <c r="Q1" s="83"/>
      <c r="S1" s="64" t="s">
        <v>118</v>
      </c>
      <c r="T1" s="64"/>
      <c r="U1" s="64"/>
      <c r="V1" s="64"/>
      <c r="X1" s="74" t="s">
        <v>1</v>
      </c>
      <c r="Y1" s="74"/>
      <c r="AA1" s="178" t="s">
        <v>142</v>
      </c>
      <c r="AB1" s="177"/>
      <c r="AC1" s="223" t="s">
        <v>156</v>
      </c>
      <c r="AD1" s="177"/>
      <c r="AE1" s="177"/>
      <c r="AF1" s="177"/>
      <c r="AG1" s="177"/>
      <c r="AH1" s="177"/>
      <c r="AI1" s="177"/>
    </row>
    <row r="2" spans="1:43" s="82" customFormat="1" ht="16.5" thickBot="1">
      <c r="S2" s="82" t="s">
        <v>57</v>
      </c>
      <c r="Y2" s="82" t="s">
        <v>58</v>
      </c>
    </row>
    <row r="3" spans="1:43" s="110" customFormat="1" ht="15" customHeight="1">
      <c r="A3" s="288" t="s">
        <v>5</v>
      </c>
      <c r="B3" s="290" t="s">
        <v>6</v>
      </c>
      <c r="C3" s="292" t="s">
        <v>25</v>
      </c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4" t="s">
        <v>7</v>
      </c>
      <c r="AO3" s="296" t="s">
        <v>8</v>
      </c>
      <c r="AP3" s="297"/>
      <c r="AQ3" s="286" t="s">
        <v>9</v>
      </c>
    </row>
    <row r="4" spans="1:43" s="110" customFormat="1" ht="15.75">
      <c r="A4" s="289"/>
      <c r="B4" s="291"/>
      <c r="C4" s="33" t="s">
        <v>10</v>
      </c>
      <c r="D4" s="33" t="s">
        <v>59</v>
      </c>
      <c r="E4" s="33" t="s">
        <v>10</v>
      </c>
      <c r="F4" s="33" t="s">
        <v>60</v>
      </c>
      <c r="G4" s="33" t="s">
        <v>10</v>
      </c>
      <c r="H4" s="33" t="s">
        <v>59</v>
      </c>
      <c r="I4" s="33" t="s">
        <v>10</v>
      </c>
      <c r="J4" s="33" t="s">
        <v>60</v>
      </c>
      <c r="K4" s="33" t="s">
        <v>10</v>
      </c>
      <c r="L4" s="33" t="s">
        <v>59</v>
      </c>
      <c r="M4" s="33" t="s">
        <v>10</v>
      </c>
      <c r="N4" s="33" t="s">
        <v>60</v>
      </c>
      <c r="O4" s="33" t="s">
        <v>10</v>
      </c>
      <c r="P4" s="33" t="s">
        <v>59</v>
      </c>
      <c r="Q4" s="33" t="s">
        <v>10</v>
      </c>
      <c r="R4" s="33" t="s">
        <v>60</v>
      </c>
      <c r="S4" s="33" t="s">
        <v>10</v>
      </c>
      <c r="T4" s="33" t="s">
        <v>59</v>
      </c>
      <c r="U4" s="33" t="s">
        <v>10</v>
      </c>
      <c r="V4" s="33" t="s">
        <v>60</v>
      </c>
      <c r="W4" s="33" t="s">
        <v>10</v>
      </c>
      <c r="X4" s="33" t="s">
        <v>59</v>
      </c>
      <c r="Y4" s="33" t="s">
        <v>10</v>
      </c>
      <c r="Z4" s="33" t="s">
        <v>60</v>
      </c>
      <c r="AA4" s="33" t="s">
        <v>10</v>
      </c>
      <c r="AB4" s="33" t="s">
        <v>59</v>
      </c>
      <c r="AC4" s="33" t="s">
        <v>10</v>
      </c>
      <c r="AD4" s="33" t="s">
        <v>60</v>
      </c>
      <c r="AE4" s="33" t="s">
        <v>10</v>
      </c>
      <c r="AF4" s="33" t="s">
        <v>59</v>
      </c>
      <c r="AG4" s="33" t="s">
        <v>10</v>
      </c>
      <c r="AH4" s="33" t="s">
        <v>60</v>
      </c>
      <c r="AI4" s="33" t="s">
        <v>10</v>
      </c>
      <c r="AJ4" s="33" t="s">
        <v>59</v>
      </c>
      <c r="AK4" s="33" t="s">
        <v>10</v>
      </c>
      <c r="AL4" s="33" t="s">
        <v>60</v>
      </c>
      <c r="AM4" s="33" t="s">
        <v>10</v>
      </c>
      <c r="AN4" s="295"/>
      <c r="AO4" s="84"/>
      <c r="AP4" s="85"/>
      <c r="AQ4" s="287"/>
    </row>
    <row r="5" spans="1:43" s="110" customFormat="1" ht="15.75">
      <c r="A5" s="111" t="s">
        <v>13</v>
      </c>
      <c r="B5" s="111">
        <v>36</v>
      </c>
      <c r="C5" s="111"/>
      <c r="D5" s="77"/>
      <c r="E5" s="77"/>
      <c r="F5" s="103"/>
      <c r="G5" s="103">
        <v>0.30694444444444441</v>
      </c>
      <c r="H5" s="77">
        <f>G5+9/1440</f>
        <v>0.31319444444444439</v>
      </c>
      <c r="I5" s="103">
        <f>H5+8/1440</f>
        <v>0.31874999999999992</v>
      </c>
      <c r="J5" s="103">
        <f>I5+48/1440</f>
        <v>0.35208333333333325</v>
      </c>
      <c r="K5" s="103">
        <f>J5+45/1440</f>
        <v>0.38333333333333325</v>
      </c>
      <c r="L5" s="77">
        <f t="shared" ref="L5:X7" si="0">K5+9/1440</f>
        <v>0.38958333333333323</v>
      </c>
      <c r="M5" s="103">
        <f t="shared" ref="M5:Y7" si="1">L5+8/1440</f>
        <v>0.39513888888888876</v>
      </c>
      <c r="N5" s="103">
        <f t="shared" ref="N5:Z7" si="2">M5+48/1440</f>
        <v>0.42847222222222209</v>
      </c>
      <c r="O5" s="103">
        <f t="shared" ref="O5:AA7" si="3">N5+45/1440</f>
        <v>0.45972222222222209</v>
      </c>
      <c r="P5" s="77">
        <f t="shared" ref="P5" si="4">O5+9/1440</f>
        <v>0.46597222222222207</v>
      </c>
      <c r="Q5" s="104">
        <f t="shared" ref="Q5" si="5">P5+8/1440</f>
        <v>0.4715277777777776</v>
      </c>
      <c r="R5" s="104">
        <f t="shared" ref="R5" si="6">Q5+48/1440</f>
        <v>0.50486111111111098</v>
      </c>
      <c r="S5" s="104">
        <f t="shared" ref="S5" si="7">R5+45/1440</f>
        <v>0.53611111111111098</v>
      </c>
      <c r="T5" s="77">
        <f t="shared" ref="T5" si="8">S5+9/1440</f>
        <v>0.54236111111111096</v>
      </c>
      <c r="U5" s="103">
        <f t="shared" ref="U5" si="9">T5+8/1440</f>
        <v>0.5479166666666665</v>
      </c>
      <c r="V5" s="103">
        <f t="shared" ref="V5" si="10">U5+48/1440</f>
        <v>0.58124999999999982</v>
      </c>
      <c r="W5" s="103">
        <f t="shared" ref="W5" si="11">V5+45/1440</f>
        <v>0.61249999999999982</v>
      </c>
      <c r="X5" s="77">
        <f t="shared" ref="X5" si="12">W5+9/1440</f>
        <v>0.6187499999999998</v>
      </c>
      <c r="Y5" s="103">
        <f t="shared" ref="Y5" si="13">X5+8/1440</f>
        <v>0.62430555555555534</v>
      </c>
      <c r="Z5" s="103">
        <f t="shared" ref="Z5" si="14">Y5+48/1440</f>
        <v>0.65763888888888866</v>
      </c>
      <c r="AA5" s="103">
        <f t="shared" ref="AA5" si="15">Z5+45/1440</f>
        <v>0.68888888888888866</v>
      </c>
      <c r="AB5" s="77">
        <f t="shared" ref="AB5:AJ7" si="16">AA5+9/1440</f>
        <v>0.69513888888888864</v>
      </c>
      <c r="AC5" s="103">
        <f t="shared" ref="AC5:AK7" si="17">AB5+8/1440</f>
        <v>0.70069444444444418</v>
      </c>
      <c r="AD5" s="103">
        <f t="shared" ref="AD5:AH7" si="18">AC5+48/1440</f>
        <v>0.7340277777777775</v>
      </c>
      <c r="AE5" s="103">
        <f t="shared" ref="AE5:AI7" si="19">AD5+45/1440</f>
        <v>0.7652777777777775</v>
      </c>
      <c r="AF5" s="77">
        <f t="shared" ref="AF5" si="20">AE5+9/1440</f>
        <v>0.77152777777777748</v>
      </c>
      <c r="AG5" s="104">
        <f t="shared" ref="AG5" si="21">AF5+8/1440</f>
        <v>0.77708333333333302</v>
      </c>
      <c r="AH5" s="104">
        <f t="shared" ref="AH5" si="22">AG5+48/1440</f>
        <v>0.81041666666666634</v>
      </c>
      <c r="AI5" s="104">
        <f t="shared" ref="AI5" si="23">AH5+45/1440</f>
        <v>0.84166666666666634</v>
      </c>
      <c r="AJ5" s="77">
        <f t="shared" ref="AJ5" si="24">AI5+9/1440</f>
        <v>0.84791666666666632</v>
      </c>
      <c r="AK5" s="103">
        <f t="shared" ref="AK5" si="25">AJ5+8/1440</f>
        <v>0.85347222222222185</v>
      </c>
      <c r="AL5" s="103">
        <f t="shared" ref="AL5" si="26">AK5+48/1440</f>
        <v>0.88680555555555518</v>
      </c>
      <c r="AM5" s="103">
        <f t="shared" ref="AM5" si="27">AL5+45/1440</f>
        <v>0.91805555555555518</v>
      </c>
      <c r="AN5" s="105">
        <v>14</v>
      </c>
      <c r="AO5" s="106">
        <f>(AM5-AI5)+(Q5-G5)+(AG5-S5)</f>
        <v>0.48194444444444406</v>
      </c>
      <c r="AP5" s="56">
        <f>HOUR(AO5)+MINUTE(AO5)/60</f>
        <v>11.566666666666666</v>
      </c>
      <c r="AQ5" s="134">
        <f>AP5+0.38</f>
        <v>11.946666666666667</v>
      </c>
    </row>
    <row r="6" spans="1:43" s="110" customFormat="1" ht="15.75">
      <c r="A6" s="111" t="s">
        <v>14</v>
      </c>
      <c r="B6" s="112">
        <v>37</v>
      </c>
      <c r="C6" s="113"/>
      <c r="D6" s="77"/>
      <c r="E6" s="77">
        <v>0.26805555555555555</v>
      </c>
      <c r="F6" s="103">
        <f>E6+48/1440</f>
        <v>0.30138888888888887</v>
      </c>
      <c r="G6" s="103">
        <f>G5+37/1440</f>
        <v>0.33263888888888887</v>
      </c>
      <c r="H6" s="77">
        <f t="shared" ref="H6:H7" si="28">G6+9/1440</f>
        <v>0.33888888888888885</v>
      </c>
      <c r="I6" s="103">
        <f t="shared" ref="I6:I7" si="29">H6+8/1440</f>
        <v>0.34444444444444439</v>
      </c>
      <c r="J6" s="103">
        <f t="shared" ref="J6:J7" si="30">I6+48/1440</f>
        <v>0.37777777777777771</v>
      </c>
      <c r="K6" s="103">
        <f t="shared" ref="K6:K7" si="31">J6+45/1440</f>
        <v>0.40902777777777771</v>
      </c>
      <c r="L6" s="77">
        <f t="shared" si="0"/>
        <v>0.41527777777777769</v>
      </c>
      <c r="M6" s="104">
        <f t="shared" si="1"/>
        <v>0.42083333333333323</v>
      </c>
      <c r="N6" s="104">
        <f t="shared" si="2"/>
        <v>0.45416666666666655</v>
      </c>
      <c r="O6" s="104">
        <f t="shared" si="3"/>
        <v>0.48541666666666655</v>
      </c>
      <c r="P6" s="77">
        <f t="shared" si="0"/>
        <v>0.49166666666666653</v>
      </c>
      <c r="Q6" s="103">
        <f t="shared" si="1"/>
        <v>0.49722222222222207</v>
      </c>
      <c r="R6" s="103">
        <f t="shared" si="2"/>
        <v>0.53055555555555545</v>
      </c>
      <c r="S6" s="103">
        <f t="shared" si="3"/>
        <v>0.56180555555555545</v>
      </c>
      <c r="T6" s="77">
        <f t="shared" si="0"/>
        <v>0.56805555555555542</v>
      </c>
      <c r="U6" s="103">
        <f t="shared" si="1"/>
        <v>0.57361111111111096</v>
      </c>
      <c r="V6" s="103">
        <f t="shared" si="2"/>
        <v>0.60694444444444429</v>
      </c>
      <c r="W6" s="103">
        <f t="shared" si="3"/>
        <v>0.63819444444444429</v>
      </c>
      <c r="X6" s="77">
        <f t="shared" si="0"/>
        <v>0.64444444444444426</v>
      </c>
      <c r="Y6" s="104">
        <f t="shared" si="1"/>
        <v>0.6499999999999998</v>
      </c>
      <c r="Z6" s="104">
        <f t="shared" si="2"/>
        <v>0.68333333333333313</v>
      </c>
      <c r="AA6" s="104">
        <f t="shared" si="3"/>
        <v>0.71458333333333313</v>
      </c>
      <c r="AB6" s="77">
        <f t="shared" si="16"/>
        <v>0.7208333333333331</v>
      </c>
      <c r="AC6" s="103">
        <f t="shared" si="17"/>
        <v>0.72638888888888864</v>
      </c>
      <c r="AD6" s="103">
        <f t="shared" si="18"/>
        <v>0.75972222222222197</v>
      </c>
      <c r="AE6" s="103">
        <f t="shared" si="19"/>
        <v>0.79097222222222197</v>
      </c>
      <c r="AF6" s="77">
        <f t="shared" si="16"/>
        <v>0.79722222222222194</v>
      </c>
      <c r="AG6" s="103">
        <f t="shared" si="17"/>
        <v>0.80277777777777748</v>
      </c>
      <c r="AH6" s="103">
        <f t="shared" si="18"/>
        <v>0.83611111111111081</v>
      </c>
      <c r="AI6" s="103">
        <f t="shared" si="19"/>
        <v>0.86736111111111081</v>
      </c>
      <c r="AJ6" s="77"/>
      <c r="AK6" s="103"/>
      <c r="AL6" s="103"/>
      <c r="AM6" s="103"/>
      <c r="AN6" s="111">
        <v>13</v>
      </c>
      <c r="AO6" s="106">
        <f>(M6-E6)+(Y6-O6)+(AI6-AA6)</f>
        <v>0.47013888888888861</v>
      </c>
      <c r="AP6" s="56">
        <f t="shared" ref="AP6:AP7" si="32">HOUR(AO6)+MINUTE(AO6)/60</f>
        <v>11.283333333333333</v>
      </c>
      <c r="AQ6" s="134">
        <f t="shared" ref="AQ6:AQ7" si="33">AP6+0.38</f>
        <v>11.663333333333334</v>
      </c>
    </row>
    <row r="7" spans="1:43" s="110" customFormat="1" ht="15.75">
      <c r="A7" s="111" t="s">
        <v>15</v>
      </c>
      <c r="B7" s="111">
        <v>37</v>
      </c>
      <c r="C7" s="113">
        <v>0.28194444444444444</v>
      </c>
      <c r="D7" s="77">
        <f>C7+9/1440</f>
        <v>0.28819444444444442</v>
      </c>
      <c r="E7" s="77">
        <f>D7+8/1440</f>
        <v>0.29374999999999996</v>
      </c>
      <c r="F7" s="103">
        <f>E7+48/1440</f>
        <v>0.32708333333333328</v>
      </c>
      <c r="G7" s="103">
        <f>G6+37/1440</f>
        <v>0.35833333333333334</v>
      </c>
      <c r="H7" s="77">
        <f t="shared" si="28"/>
        <v>0.36458333333333331</v>
      </c>
      <c r="I7" s="104">
        <f t="shared" si="29"/>
        <v>0.37013888888888885</v>
      </c>
      <c r="J7" s="104">
        <f t="shared" si="30"/>
        <v>0.40347222222222218</v>
      </c>
      <c r="K7" s="104">
        <f t="shared" si="31"/>
        <v>0.43472222222222218</v>
      </c>
      <c r="L7" s="77">
        <f t="shared" si="0"/>
        <v>0.44097222222222215</v>
      </c>
      <c r="M7" s="103">
        <f t="shared" si="1"/>
        <v>0.44652777777777769</v>
      </c>
      <c r="N7" s="103">
        <f t="shared" si="2"/>
        <v>0.47986111111111102</v>
      </c>
      <c r="O7" s="103">
        <f t="shared" si="3"/>
        <v>0.51111111111111107</v>
      </c>
      <c r="P7" s="77">
        <f t="shared" si="0"/>
        <v>0.51736111111111105</v>
      </c>
      <c r="Q7" s="103">
        <f t="shared" si="1"/>
        <v>0.52291666666666659</v>
      </c>
      <c r="R7" s="103">
        <f t="shared" si="2"/>
        <v>0.55624999999999991</v>
      </c>
      <c r="S7" s="103">
        <f t="shared" si="3"/>
        <v>0.58749999999999991</v>
      </c>
      <c r="T7" s="77">
        <f t="shared" si="0"/>
        <v>0.59374999999999989</v>
      </c>
      <c r="U7" s="104">
        <f t="shared" si="1"/>
        <v>0.59930555555555542</v>
      </c>
      <c r="V7" s="104">
        <f t="shared" si="2"/>
        <v>0.63263888888888875</v>
      </c>
      <c r="W7" s="104">
        <f t="shared" si="3"/>
        <v>0.66388888888888875</v>
      </c>
      <c r="X7" s="77">
        <f t="shared" si="0"/>
        <v>0.67013888888888873</v>
      </c>
      <c r="Y7" s="103">
        <f t="shared" si="1"/>
        <v>0.67569444444444426</v>
      </c>
      <c r="Z7" s="103">
        <f>Y7+53/1440</f>
        <v>0.7124999999999998</v>
      </c>
      <c r="AA7" s="103">
        <f t="shared" si="3"/>
        <v>0.7437499999999998</v>
      </c>
      <c r="AB7" s="77">
        <f t="shared" si="16"/>
        <v>0.74999999999999978</v>
      </c>
      <c r="AC7" s="103">
        <f t="shared" si="17"/>
        <v>0.75555555555555531</v>
      </c>
      <c r="AD7" s="103">
        <f t="shared" si="18"/>
        <v>0.78888888888888864</v>
      </c>
      <c r="AE7" s="103">
        <f t="shared" si="19"/>
        <v>0.82013888888888864</v>
      </c>
      <c r="AF7" s="77">
        <f t="shared" si="16"/>
        <v>0.82638888888888862</v>
      </c>
      <c r="AG7" s="103">
        <f t="shared" si="17"/>
        <v>0.83194444444444415</v>
      </c>
      <c r="AH7" s="103">
        <f t="shared" si="18"/>
        <v>0.86527777777777748</v>
      </c>
      <c r="AI7" s="103">
        <f t="shared" si="19"/>
        <v>0.89652777777777748</v>
      </c>
      <c r="AJ7" s="77">
        <f t="shared" si="16"/>
        <v>0.90277777777777746</v>
      </c>
      <c r="AK7" s="103">
        <f t="shared" si="17"/>
        <v>0.90833333333333299</v>
      </c>
      <c r="AL7" s="103"/>
      <c r="AM7" s="103"/>
      <c r="AN7" s="111">
        <v>15</v>
      </c>
      <c r="AO7" s="106">
        <f>(I7-C7)+(U7-K7)+(AK7-W7)</f>
        <v>0.4972222222222219</v>
      </c>
      <c r="AP7" s="56">
        <f t="shared" si="32"/>
        <v>11.933333333333334</v>
      </c>
      <c r="AQ7" s="134">
        <f t="shared" si="33"/>
        <v>12.313333333333334</v>
      </c>
    </row>
    <row r="8" spans="1:43" s="110" customFormat="1" ht="16.5" thickBot="1">
      <c r="A8" s="117"/>
      <c r="B8" s="118"/>
      <c r="C8" s="118"/>
      <c r="D8" s="80"/>
      <c r="E8" s="80"/>
      <c r="F8" s="80"/>
      <c r="G8" s="80"/>
      <c r="H8" s="80"/>
      <c r="I8" s="80"/>
      <c r="J8" s="80"/>
      <c r="K8" s="80"/>
      <c r="L8" s="108"/>
      <c r="M8" s="108"/>
      <c r="N8" s="108"/>
      <c r="O8" s="80"/>
      <c r="P8" s="80"/>
      <c r="Q8" s="80"/>
      <c r="R8" s="80"/>
      <c r="S8" s="80"/>
      <c r="T8" s="80"/>
      <c r="U8" s="80"/>
      <c r="V8" s="80"/>
      <c r="W8" s="80"/>
      <c r="X8" s="108"/>
      <c r="Y8" s="108"/>
      <c r="Z8" s="108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119"/>
      <c r="AO8" s="119"/>
      <c r="AP8" s="119"/>
      <c r="AQ8" s="120"/>
    </row>
    <row r="9" spans="1:43" s="110" customFormat="1" ht="15.75">
      <c r="B9" s="121"/>
      <c r="AN9" s="122">
        <f>SUM(AN5:AN8)</f>
        <v>42</v>
      </c>
      <c r="AO9" s="122"/>
      <c r="AP9" s="123">
        <f>SUM(AP5:AP8)</f>
        <v>34.783333333333331</v>
      </c>
      <c r="AQ9" s="122">
        <f>SUM(AQ5:AQ8)</f>
        <v>35.923333333333332</v>
      </c>
    </row>
    <row r="10" spans="1:43" s="110" customFormat="1" ht="16.5" thickBot="1">
      <c r="K10" s="74" t="s">
        <v>56</v>
      </c>
      <c r="M10" s="82"/>
      <c r="N10" s="83"/>
      <c r="O10" s="83"/>
      <c r="P10" s="83"/>
      <c r="Q10" s="83"/>
      <c r="R10" s="82"/>
      <c r="S10" s="64" t="s">
        <v>119</v>
      </c>
      <c r="T10" s="64"/>
      <c r="U10" s="64"/>
      <c r="V10" s="64"/>
      <c r="W10" s="82"/>
      <c r="X10" s="109" t="s">
        <v>21</v>
      </c>
      <c r="Y10" s="109"/>
      <c r="AA10" s="178" t="s">
        <v>142</v>
      </c>
      <c r="AB10" s="177"/>
      <c r="AC10" s="223" t="s">
        <v>156</v>
      </c>
      <c r="AD10" s="177"/>
      <c r="AE10" s="177"/>
      <c r="AF10" s="177"/>
      <c r="AG10" s="177"/>
      <c r="AH10" s="177"/>
      <c r="AI10" s="177"/>
    </row>
    <row r="11" spans="1:43" s="110" customFormat="1" ht="15" customHeight="1">
      <c r="A11" s="288" t="s">
        <v>5</v>
      </c>
      <c r="B11" s="290" t="s">
        <v>6</v>
      </c>
      <c r="C11" s="292" t="s">
        <v>25</v>
      </c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4" t="s">
        <v>7</v>
      </c>
      <c r="AO11" s="296" t="s">
        <v>8</v>
      </c>
      <c r="AP11" s="297"/>
      <c r="AQ11" s="286" t="s">
        <v>9</v>
      </c>
    </row>
    <row r="12" spans="1:43" s="110" customFormat="1" ht="15.75">
      <c r="A12" s="289"/>
      <c r="B12" s="291"/>
      <c r="C12" s="33" t="s">
        <v>10</v>
      </c>
      <c r="D12" s="33" t="s">
        <v>59</v>
      </c>
      <c r="E12" s="33" t="s">
        <v>10</v>
      </c>
      <c r="F12" s="33" t="s">
        <v>61</v>
      </c>
      <c r="G12" s="33" t="s">
        <v>10</v>
      </c>
      <c r="H12" s="33" t="s">
        <v>59</v>
      </c>
      <c r="I12" s="33" t="s">
        <v>10</v>
      </c>
      <c r="J12" s="33" t="s">
        <v>61</v>
      </c>
      <c r="K12" s="33" t="s">
        <v>10</v>
      </c>
      <c r="L12" s="33" t="s">
        <v>59</v>
      </c>
      <c r="M12" s="33" t="s">
        <v>10</v>
      </c>
      <c r="N12" s="33" t="s">
        <v>61</v>
      </c>
      <c r="O12" s="33" t="s">
        <v>10</v>
      </c>
      <c r="P12" s="33" t="s">
        <v>59</v>
      </c>
      <c r="Q12" s="33" t="s">
        <v>10</v>
      </c>
      <c r="R12" s="33" t="s">
        <v>61</v>
      </c>
      <c r="S12" s="33" t="s">
        <v>10</v>
      </c>
      <c r="T12" s="33" t="s">
        <v>59</v>
      </c>
      <c r="U12" s="33" t="s">
        <v>10</v>
      </c>
      <c r="V12" s="33" t="s">
        <v>61</v>
      </c>
      <c r="W12" s="33" t="s">
        <v>10</v>
      </c>
      <c r="X12" s="33" t="s">
        <v>59</v>
      </c>
      <c r="Y12" s="33" t="s">
        <v>10</v>
      </c>
      <c r="Z12" s="33" t="s">
        <v>61</v>
      </c>
      <c r="AA12" s="33" t="s">
        <v>10</v>
      </c>
      <c r="AB12" s="33" t="s">
        <v>59</v>
      </c>
      <c r="AC12" s="33" t="s">
        <v>10</v>
      </c>
      <c r="AD12" s="33" t="s">
        <v>61</v>
      </c>
      <c r="AE12" s="33" t="s">
        <v>10</v>
      </c>
      <c r="AF12" s="33" t="s">
        <v>59</v>
      </c>
      <c r="AG12" s="33" t="s">
        <v>10</v>
      </c>
      <c r="AH12" s="33" t="s">
        <v>61</v>
      </c>
      <c r="AI12" s="33" t="s">
        <v>10</v>
      </c>
      <c r="AJ12" s="33" t="s">
        <v>59</v>
      </c>
      <c r="AK12" s="33" t="s">
        <v>10</v>
      </c>
      <c r="AL12" s="33" t="s">
        <v>61</v>
      </c>
      <c r="AM12" s="33" t="s">
        <v>10</v>
      </c>
      <c r="AN12" s="295"/>
      <c r="AO12" s="84"/>
      <c r="AP12" s="85"/>
      <c r="AQ12" s="287"/>
    </row>
    <row r="13" spans="1:43" s="110" customFormat="1" ht="15.75">
      <c r="A13" s="111" t="s">
        <v>13</v>
      </c>
      <c r="B13" s="111">
        <v>48</v>
      </c>
      <c r="C13" s="113"/>
      <c r="D13" s="103"/>
      <c r="E13" s="103">
        <v>0.29166666666666669</v>
      </c>
      <c r="F13" s="103">
        <f>E13+39/1440</f>
        <v>0.31875000000000003</v>
      </c>
      <c r="G13" s="103">
        <f>F13+40/1440</f>
        <v>0.34652777777777782</v>
      </c>
      <c r="H13" s="77">
        <f t="shared" ref="H13:H14" si="34">G13+9/1440</f>
        <v>0.3527777777777778</v>
      </c>
      <c r="I13" s="103">
        <f t="shared" ref="I13:I14" si="35">H13+8/1440</f>
        <v>0.35833333333333334</v>
      </c>
      <c r="J13" s="103">
        <f t="shared" ref="J13:J14" si="36">I13+39/1440</f>
        <v>0.38541666666666669</v>
      </c>
      <c r="K13" s="103">
        <f t="shared" ref="K13:K14" si="37">J13+40/1440</f>
        <v>0.41319444444444448</v>
      </c>
      <c r="L13" s="77">
        <f t="shared" ref="L13:X13" si="38">K13+9/1440</f>
        <v>0.41944444444444445</v>
      </c>
      <c r="M13" s="104">
        <f t="shared" ref="M13:Y13" si="39">L13+8/1440</f>
        <v>0.42499999999999999</v>
      </c>
      <c r="N13" s="104">
        <f t="shared" ref="N13:N14" si="40">M13+39/1440</f>
        <v>0.45208333333333334</v>
      </c>
      <c r="O13" s="104">
        <f t="shared" ref="O13:O14" si="41">N13+40/1440</f>
        <v>0.47986111111111113</v>
      </c>
      <c r="P13" s="77">
        <f t="shared" si="38"/>
        <v>0.4861111111111111</v>
      </c>
      <c r="Q13" s="103">
        <f t="shared" si="39"/>
        <v>0.49166666666666664</v>
      </c>
      <c r="R13" s="103">
        <f t="shared" ref="R13:R14" si="42">Q13+39/1440</f>
        <v>0.51874999999999993</v>
      </c>
      <c r="S13" s="103">
        <f t="shared" ref="S13:S14" si="43">R13+40/1440</f>
        <v>0.54652777777777772</v>
      </c>
      <c r="T13" s="77">
        <f t="shared" si="38"/>
        <v>0.5527777777777777</v>
      </c>
      <c r="U13" s="103">
        <f t="shared" si="39"/>
        <v>0.55833333333333324</v>
      </c>
      <c r="V13" s="103">
        <f t="shared" ref="V13:V14" si="44">U13+39/1440</f>
        <v>0.58541666666666659</v>
      </c>
      <c r="W13" s="103">
        <f t="shared" ref="W13:W14" si="45">V13+40/1440</f>
        <v>0.61319444444444438</v>
      </c>
      <c r="X13" s="77">
        <f t="shared" si="38"/>
        <v>0.61944444444444435</v>
      </c>
      <c r="Y13" s="104">
        <f t="shared" si="39"/>
        <v>0.62499999999999989</v>
      </c>
      <c r="Z13" s="104">
        <f t="shared" ref="Z13:Z14" si="46">Y13+39/1440</f>
        <v>0.65208333333333324</v>
      </c>
      <c r="AA13" s="104">
        <f t="shared" ref="AA13:AA14" si="47">Z13+40/1440</f>
        <v>0.67986111111111103</v>
      </c>
      <c r="AB13" s="77">
        <f t="shared" ref="L13:AB14" si="48">AA13+9/1440</f>
        <v>0.68611111111111101</v>
      </c>
      <c r="AC13" s="103">
        <f t="shared" ref="M13:AC14" si="49">AB13+8/1440</f>
        <v>0.69166666666666654</v>
      </c>
      <c r="AD13" s="103">
        <f t="shared" ref="AD13:AD14" si="50">AC13+39/1440</f>
        <v>0.71874999999999989</v>
      </c>
      <c r="AE13" s="103">
        <f t="shared" ref="AE13:AE14" si="51">AD13+40/1440</f>
        <v>0.74652777777777768</v>
      </c>
      <c r="AF13" s="77"/>
      <c r="AG13" s="103"/>
      <c r="AH13" s="103"/>
      <c r="AI13" s="103"/>
      <c r="AJ13" s="77"/>
      <c r="AK13" s="103"/>
      <c r="AL13" s="103"/>
      <c r="AM13" s="103"/>
      <c r="AN13" s="105">
        <v>11</v>
      </c>
      <c r="AO13" s="106">
        <f>(M13-E13)+(Y13-O13)+(AE13-AA13)</f>
        <v>0.34513888888888872</v>
      </c>
      <c r="AP13" s="56">
        <f>HOUR(AO13)+MINUTE(AO13)/60</f>
        <v>8.2833333333333332</v>
      </c>
      <c r="AQ13" s="134">
        <f>AP13+0.38</f>
        <v>8.663333333333334</v>
      </c>
    </row>
    <row r="14" spans="1:43" s="110" customFormat="1" ht="15.75">
      <c r="A14" s="111" t="s">
        <v>14</v>
      </c>
      <c r="B14" s="112">
        <v>48</v>
      </c>
      <c r="C14" s="77">
        <f>D14-9/1440</f>
        <v>0.3131944444444445</v>
      </c>
      <c r="D14" s="77">
        <f>E14-8/1440</f>
        <v>0.31944444444444448</v>
      </c>
      <c r="E14" s="103">
        <f>E13+48/1440</f>
        <v>0.32500000000000001</v>
      </c>
      <c r="F14" s="103">
        <f>E14+39/1440</f>
        <v>0.35208333333333336</v>
      </c>
      <c r="G14" s="103">
        <f>F14+40/1440</f>
        <v>0.37986111111111115</v>
      </c>
      <c r="H14" s="77">
        <f t="shared" si="34"/>
        <v>0.38611111111111113</v>
      </c>
      <c r="I14" s="103">
        <f t="shared" si="35"/>
        <v>0.39166666666666666</v>
      </c>
      <c r="J14" s="103">
        <f t="shared" si="36"/>
        <v>0.41875000000000001</v>
      </c>
      <c r="K14" s="103">
        <f t="shared" si="37"/>
        <v>0.4465277777777778</v>
      </c>
      <c r="L14" s="77">
        <f t="shared" si="48"/>
        <v>0.45277777777777778</v>
      </c>
      <c r="M14" s="103">
        <f t="shared" si="49"/>
        <v>0.45833333333333331</v>
      </c>
      <c r="N14" s="103">
        <f t="shared" si="40"/>
        <v>0.48541666666666666</v>
      </c>
      <c r="O14" s="103">
        <f t="shared" si="41"/>
        <v>0.5131944444444444</v>
      </c>
      <c r="P14" s="77">
        <f t="shared" si="48"/>
        <v>0.51944444444444438</v>
      </c>
      <c r="Q14" s="104">
        <f t="shared" si="49"/>
        <v>0.52499999999999991</v>
      </c>
      <c r="R14" s="104">
        <f t="shared" si="42"/>
        <v>0.55208333333333326</v>
      </c>
      <c r="S14" s="104">
        <f t="shared" si="43"/>
        <v>0.57986111111111105</v>
      </c>
      <c r="T14" s="77">
        <f t="shared" si="48"/>
        <v>0.58611111111111103</v>
      </c>
      <c r="U14" s="103">
        <f t="shared" si="49"/>
        <v>0.59166666666666656</v>
      </c>
      <c r="V14" s="103">
        <f t="shared" si="44"/>
        <v>0.61874999999999991</v>
      </c>
      <c r="W14" s="103">
        <f t="shared" si="45"/>
        <v>0.6465277777777777</v>
      </c>
      <c r="X14" s="77">
        <f t="shared" si="48"/>
        <v>0.65277777777777768</v>
      </c>
      <c r="Y14" s="103">
        <f t="shared" si="49"/>
        <v>0.65833333333333321</v>
      </c>
      <c r="Z14" s="103">
        <f t="shared" si="46"/>
        <v>0.68541666666666656</v>
      </c>
      <c r="AA14" s="103">
        <f t="shared" si="47"/>
        <v>0.71319444444444435</v>
      </c>
      <c r="AB14" s="77">
        <f t="shared" si="48"/>
        <v>0.71944444444444433</v>
      </c>
      <c r="AC14" s="104">
        <f t="shared" si="49"/>
        <v>0.72499999999999987</v>
      </c>
      <c r="AD14" s="104">
        <f t="shared" si="50"/>
        <v>0.75208333333333321</v>
      </c>
      <c r="AE14" s="104">
        <f t="shared" si="51"/>
        <v>0.77986111111111101</v>
      </c>
      <c r="AF14" s="77">
        <f t="shared" ref="AF14" si="52">AE14+9/1440</f>
        <v>0.78611111111111098</v>
      </c>
      <c r="AG14" s="103">
        <f t="shared" ref="AG14" si="53">AF14+8/1440</f>
        <v>0.79166666666666652</v>
      </c>
      <c r="AH14" s="103">
        <f t="shared" ref="AH14" si="54">AG14+39/1440</f>
        <v>0.81874999999999987</v>
      </c>
      <c r="AI14" s="103">
        <f t="shared" ref="AI14" si="55">AH14+40/1440</f>
        <v>0.84652777777777766</v>
      </c>
      <c r="AJ14" s="77"/>
      <c r="AK14" s="103"/>
      <c r="AL14" s="103"/>
      <c r="AM14" s="103"/>
      <c r="AN14" s="111">
        <v>14</v>
      </c>
      <c r="AO14" s="106">
        <f>(Q14-C14)+(AC14-S14)+(AI14-AE14)</f>
        <v>0.42361111111111088</v>
      </c>
      <c r="AP14" s="56">
        <f>HOUR(AO14)+MINUTE(AO14)/60</f>
        <v>10.166666666666666</v>
      </c>
      <c r="AQ14" s="134">
        <f>AP14+0.38</f>
        <v>10.546666666666667</v>
      </c>
    </row>
    <row r="15" spans="1:43" s="110" customFormat="1" ht="16.5" thickBot="1">
      <c r="A15" s="117"/>
      <c r="B15" s="118"/>
      <c r="C15" s="118"/>
      <c r="D15" s="80"/>
      <c r="E15" s="80"/>
      <c r="F15" s="80"/>
      <c r="G15" s="80"/>
      <c r="H15" s="80"/>
      <c r="I15" s="80"/>
      <c r="J15" s="80"/>
      <c r="K15" s="80"/>
      <c r="L15" s="108"/>
      <c r="M15" s="108"/>
      <c r="N15" s="108"/>
      <c r="O15" s="80"/>
      <c r="P15" s="80"/>
      <c r="Q15" s="80"/>
      <c r="R15" s="80"/>
      <c r="S15" s="80"/>
      <c r="T15" s="80"/>
      <c r="U15" s="80"/>
      <c r="V15" s="80"/>
      <c r="W15" s="80"/>
      <c r="X15" s="108"/>
      <c r="Y15" s="108"/>
      <c r="Z15" s="108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119"/>
      <c r="AO15" s="119"/>
      <c r="AP15" s="119"/>
      <c r="AQ15" s="120"/>
    </row>
    <row r="16" spans="1:43" s="82" customFormat="1" ht="15.75">
      <c r="B16" s="91"/>
      <c r="AN16" s="96">
        <f>SUM(AN13:AN15)</f>
        <v>25</v>
      </c>
      <c r="AO16" s="96"/>
      <c r="AP16" s="97">
        <f>SUM(AP13:AP15)</f>
        <v>18.45</v>
      </c>
      <c r="AQ16" s="96">
        <f>SUM(AQ13:AQ15)</f>
        <v>19.21</v>
      </c>
    </row>
    <row r="17" spans="1:43" s="82" customFormat="1" ht="16.5" thickBot="1">
      <c r="K17" s="74" t="s">
        <v>56</v>
      </c>
      <c r="N17" s="83"/>
      <c r="O17" s="83"/>
      <c r="P17" s="83"/>
      <c r="Q17" s="83"/>
      <c r="S17" s="64" t="s">
        <v>118</v>
      </c>
      <c r="T17" s="64"/>
      <c r="U17" s="64"/>
      <c r="V17" s="64"/>
      <c r="X17" s="74" t="s">
        <v>1</v>
      </c>
      <c r="Y17" s="74"/>
      <c r="AA17" s="178" t="s">
        <v>142</v>
      </c>
      <c r="AB17" s="74"/>
      <c r="AC17" s="223" t="s">
        <v>157</v>
      </c>
      <c r="AE17" s="83"/>
    </row>
    <row r="18" spans="1:43" s="110" customFormat="1" ht="15" customHeight="1">
      <c r="A18" s="288" t="s">
        <v>5</v>
      </c>
      <c r="B18" s="290" t="s">
        <v>6</v>
      </c>
      <c r="C18" s="292" t="s">
        <v>25</v>
      </c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4" t="s">
        <v>7</v>
      </c>
      <c r="AO18" s="296" t="s">
        <v>8</v>
      </c>
      <c r="AP18" s="297"/>
      <c r="AQ18" s="286" t="s">
        <v>9</v>
      </c>
    </row>
    <row r="19" spans="1:43" s="110" customFormat="1" ht="15.75">
      <c r="A19" s="289"/>
      <c r="B19" s="291"/>
      <c r="C19" s="33" t="s">
        <v>10</v>
      </c>
      <c r="D19" s="33" t="s">
        <v>59</v>
      </c>
      <c r="E19" s="33" t="s">
        <v>10</v>
      </c>
      <c r="F19" s="33" t="s">
        <v>60</v>
      </c>
      <c r="G19" s="33" t="s">
        <v>10</v>
      </c>
      <c r="H19" s="33" t="s">
        <v>59</v>
      </c>
      <c r="I19" s="33" t="s">
        <v>10</v>
      </c>
      <c r="J19" s="33" t="s">
        <v>60</v>
      </c>
      <c r="K19" s="33" t="s">
        <v>10</v>
      </c>
      <c r="L19" s="33" t="s">
        <v>59</v>
      </c>
      <c r="M19" s="33" t="s">
        <v>10</v>
      </c>
      <c r="N19" s="33" t="s">
        <v>60</v>
      </c>
      <c r="O19" s="33" t="s">
        <v>10</v>
      </c>
      <c r="P19" s="33" t="s">
        <v>59</v>
      </c>
      <c r="Q19" s="33" t="s">
        <v>10</v>
      </c>
      <c r="R19" s="33" t="s">
        <v>60</v>
      </c>
      <c r="S19" s="33" t="s">
        <v>10</v>
      </c>
      <c r="T19" s="33" t="s">
        <v>59</v>
      </c>
      <c r="U19" s="33" t="s">
        <v>10</v>
      </c>
      <c r="V19" s="33" t="s">
        <v>60</v>
      </c>
      <c r="W19" s="33" t="s">
        <v>10</v>
      </c>
      <c r="X19" s="33" t="s">
        <v>59</v>
      </c>
      <c r="Y19" s="33" t="s">
        <v>10</v>
      </c>
      <c r="Z19" s="33" t="s">
        <v>60</v>
      </c>
      <c r="AA19" s="33" t="s">
        <v>10</v>
      </c>
      <c r="AB19" s="33" t="s">
        <v>59</v>
      </c>
      <c r="AC19" s="33" t="s">
        <v>10</v>
      </c>
      <c r="AD19" s="33" t="s">
        <v>60</v>
      </c>
      <c r="AE19" s="33" t="s">
        <v>10</v>
      </c>
      <c r="AF19" s="33" t="s">
        <v>59</v>
      </c>
      <c r="AG19" s="33" t="s">
        <v>10</v>
      </c>
      <c r="AH19" s="33" t="s">
        <v>60</v>
      </c>
      <c r="AI19" s="33" t="s">
        <v>10</v>
      </c>
      <c r="AJ19" s="33" t="s">
        <v>59</v>
      </c>
      <c r="AK19" s="33" t="s">
        <v>10</v>
      </c>
      <c r="AL19" s="33" t="s">
        <v>60</v>
      </c>
      <c r="AM19" s="33" t="s">
        <v>10</v>
      </c>
      <c r="AN19" s="295"/>
      <c r="AO19" s="84"/>
      <c r="AP19" s="85"/>
      <c r="AQ19" s="287"/>
    </row>
    <row r="20" spans="1:43" s="110" customFormat="1" ht="15.75">
      <c r="A20" s="111" t="s">
        <v>13</v>
      </c>
      <c r="B20" s="111">
        <v>36</v>
      </c>
      <c r="C20" s="111"/>
      <c r="D20" s="77"/>
      <c r="E20" s="77"/>
      <c r="F20" s="103"/>
      <c r="G20" s="103">
        <v>0.30694444444444441</v>
      </c>
      <c r="H20" s="77">
        <f>G20+9/1440</f>
        <v>0.31319444444444439</v>
      </c>
      <c r="I20" s="103">
        <f>H20+8/1440</f>
        <v>0.31874999999999992</v>
      </c>
      <c r="J20" s="103">
        <f>I20+48/1440</f>
        <v>0.35208333333333325</v>
      </c>
      <c r="K20" s="103">
        <f>J20+45/1440</f>
        <v>0.38333333333333325</v>
      </c>
      <c r="L20" s="77">
        <f t="shared" ref="L20:X22" si="56">K20+9/1440</f>
        <v>0.38958333333333323</v>
      </c>
      <c r="M20" s="103">
        <f t="shared" ref="M20:Y22" si="57">L20+8/1440</f>
        <v>0.39513888888888876</v>
      </c>
      <c r="N20" s="103">
        <f t="shared" ref="N20:Z22" si="58">M20+48/1440</f>
        <v>0.42847222222222209</v>
      </c>
      <c r="O20" s="103">
        <f t="shared" ref="O20:AA22" si="59">N20+45/1440</f>
        <v>0.45972222222222209</v>
      </c>
      <c r="P20" s="77">
        <f t="shared" ref="P20" si="60">O20+9/1440</f>
        <v>0.46597222222222207</v>
      </c>
      <c r="Q20" s="104">
        <f t="shared" ref="Q20" si="61">P20+8/1440</f>
        <v>0.4715277777777776</v>
      </c>
      <c r="R20" s="104">
        <f t="shared" ref="R20" si="62">Q20+48/1440</f>
        <v>0.50486111111111098</v>
      </c>
      <c r="S20" s="104">
        <f t="shared" ref="S20" si="63">R20+45/1440</f>
        <v>0.53611111111111098</v>
      </c>
      <c r="T20" s="77">
        <f t="shared" ref="T20" si="64">S20+9/1440</f>
        <v>0.54236111111111096</v>
      </c>
      <c r="U20" s="103">
        <f t="shared" ref="U20" si="65">T20+8/1440</f>
        <v>0.5479166666666665</v>
      </c>
      <c r="V20" s="103">
        <f t="shared" ref="V20" si="66">U20+48/1440</f>
        <v>0.58124999999999982</v>
      </c>
      <c r="W20" s="103">
        <f t="shared" ref="W20" si="67">V20+45/1440</f>
        <v>0.61249999999999982</v>
      </c>
      <c r="X20" s="77">
        <f t="shared" ref="X20" si="68">W20+9/1440</f>
        <v>0.6187499999999998</v>
      </c>
      <c r="Y20" s="103">
        <f t="shared" ref="Y20" si="69">X20+8/1440</f>
        <v>0.62430555555555534</v>
      </c>
      <c r="Z20" s="103">
        <f t="shared" ref="Z20" si="70">Y20+48/1440</f>
        <v>0.65763888888888866</v>
      </c>
      <c r="AA20" s="103">
        <f t="shared" ref="AA20" si="71">Z20+45/1440</f>
        <v>0.68888888888888866</v>
      </c>
      <c r="AB20" s="77">
        <f t="shared" ref="AB20:AJ22" si="72">AA20+9/1440</f>
        <v>0.69513888888888864</v>
      </c>
      <c r="AC20" s="103">
        <f t="shared" ref="AC20:AK22" si="73">AB20+8/1440</f>
        <v>0.70069444444444418</v>
      </c>
      <c r="AD20" s="103">
        <f t="shared" ref="AD20:AH22" si="74">AC20+48/1440</f>
        <v>0.7340277777777775</v>
      </c>
      <c r="AE20" s="103">
        <f t="shared" ref="AE20:AI22" si="75">AD20+45/1440</f>
        <v>0.7652777777777775</v>
      </c>
      <c r="AF20" s="77">
        <f t="shared" ref="AF20" si="76">AE20+9/1440</f>
        <v>0.77152777777777748</v>
      </c>
      <c r="AG20" s="104">
        <f t="shared" ref="AG20" si="77">AF20+8/1440</f>
        <v>0.77708333333333302</v>
      </c>
      <c r="AH20" s="104">
        <f t="shared" ref="AH20" si="78">AG20+48/1440</f>
        <v>0.81041666666666634</v>
      </c>
      <c r="AI20" s="104">
        <f t="shared" ref="AI20" si="79">AH20+45/1440</f>
        <v>0.84166666666666634</v>
      </c>
      <c r="AJ20" s="77">
        <f t="shared" ref="AJ20:AJ21" si="80">AI20+9/1440</f>
        <v>0.84791666666666632</v>
      </c>
      <c r="AK20" s="103">
        <f t="shared" ref="AK20:AK21" si="81">AJ20+8/1440</f>
        <v>0.85347222222222185</v>
      </c>
      <c r="AL20" s="103">
        <f t="shared" ref="AL20" si="82">AK20+48/1440</f>
        <v>0.88680555555555518</v>
      </c>
      <c r="AM20" s="103">
        <f t="shared" ref="AM20" si="83">AL20+45/1440</f>
        <v>0.91805555555555518</v>
      </c>
      <c r="AN20" s="105">
        <v>14</v>
      </c>
      <c r="AO20" s="106">
        <f>(AM20-AI20)+(Q20-G20)+(AG20-S20)</f>
        <v>0.48194444444444406</v>
      </c>
      <c r="AP20" s="56">
        <f>HOUR(AO20)+MINUTE(AO20)/60</f>
        <v>11.566666666666666</v>
      </c>
      <c r="AQ20" s="134">
        <f>AP20+0.38</f>
        <v>11.946666666666667</v>
      </c>
    </row>
    <row r="21" spans="1:43" s="110" customFormat="1" ht="15.75">
      <c r="A21" s="111" t="s">
        <v>14</v>
      </c>
      <c r="B21" s="112">
        <v>37</v>
      </c>
      <c r="C21" s="113"/>
      <c r="D21" s="77"/>
      <c r="E21" s="77">
        <v>0.26805555555555555</v>
      </c>
      <c r="F21" s="103">
        <f>E21+48/1440</f>
        <v>0.30138888888888887</v>
      </c>
      <c r="G21" s="103">
        <f>G20+37/1440</f>
        <v>0.33263888888888887</v>
      </c>
      <c r="H21" s="77">
        <f t="shared" ref="H21:H22" si="84">G21+9/1440</f>
        <v>0.33888888888888885</v>
      </c>
      <c r="I21" s="103">
        <f t="shared" ref="I21:I22" si="85">H21+8/1440</f>
        <v>0.34444444444444439</v>
      </c>
      <c r="J21" s="103">
        <f t="shared" ref="J21:J22" si="86">I21+48/1440</f>
        <v>0.37777777777777771</v>
      </c>
      <c r="K21" s="103">
        <f t="shared" ref="K21:K22" si="87">J21+45/1440</f>
        <v>0.40902777777777771</v>
      </c>
      <c r="L21" s="77">
        <f t="shared" si="56"/>
        <v>0.41527777777777769</v>
      </c>
      <c r="M21" s="104">
        <f t="shared" si="57"/>
        <v>0.42083333333333323</v>
      </c>
      <c r="N21" s="104">
        <f t="shared" si="58"/>
        <v>0.45416666666666655</v>
      </c>
      <c r="O21" s="104">
        <f t="shared" si="59"/>
        <v>0.48541666666666655</v>
      </c>
      <c r="P21" s="77">
        <f t="shared" si="56"/>
        <v>0.49166666666666653</v>
      </c>
      <c r="Q21" s="103">
        <f t="shared" si="57"/>
        <v>0.49722222222222207</v>
      </c>
      <c r="R21" s="103">
        <f t="shared" si="58"/>
        <v>0.53055555555555545</v>
      </c>
      <c r="S21" s="103">
        <f t="shared" si="59"/>
        <v>0.56180555555555545</v>
      </c>
      <c r="T21" s="77">
        <f t="shared" si="56"/>
        <v>0.56805555555555542</v>
      </c>
      <c r="U21" s="103">
        <f t="shared" si="57"/>
        <v>0.57361111111111096</v>
      </c>
      <c r="V21" s="103">
        <f t="shared" si="58"/>
        <v>0.60694444444444429</v>
      </c>
      <c r="W21" s="103">
        <f t="shared" si="59"/>
        <v>0.63819444444444429</v>
      </c>
      <c r="X21" s="77">
        <f t="shared" si="56"/>
        <v>0.64444444444444426</v>
      </c>
      <c r="Y21" s="104">
        <f t="shared" si="57"/>
        <v>0.6499999999999998</v>
      </c>
      <c r="Z21" s="104">
        <f t="shared" si="58"/>
        <v>0.68333333333333313</v>
      </c>
      <c r="AA21" s="104">
        <f t="shared" si="59"/>
        <v>0.71458333333333313</v>
      </c>
      <c r="AB21" s="77">
        <f t="shared" si="72"/>
        <v>0.7208333333333331</v>
      </c>
      <c r="AC21" s="103">
        <f t="shared" si="73"/>
        <v>0.72638888888888864</v>
      </c>
      <c r="AD21" s="103">
        <f t="shared" si="74"/>
        <v>0.75972222222222197</v>
      </c>
      <c r="AE21" s="103">
        <f t="shared" si="75"/>
        <v>0.79097222222222197</v>
      </c>
      <c r="AF21" s="77">
        <f t="shared" si="72"/>
        <v>0.79722222222222194</v>
      </c>
      <c r="AG21" s="103">
        <f t="shared" si="73"/>
        <v>0.80277777777777748</v>
      </c>
      <c r="AH21" s="103">
        <f t="shared" si="74"/>
        <v>0.83611111111111081</v>
      </c>
      <c r="AI21" s="103">
        <f t="shared" si="75"/>
        <v>0.86736111111111081</v>
      </c>
      <c r="AJ21" s="138">
        <f t="shared" si="80"/>
        <v>0.87361111111111078</v>
      </c>
      <c r="AK21" s="157">
        <f t="shared" si="81"/>
        <v>0.87916666666666632</v>
      </c>
      <c r="AL21" s="103"/>
      <c r="AM21" s="103"/>
      <c r="AN21" s="111">
        <v>14</v>
      </c>
      <c r="AO21" s="106">
        <f>(M21-E21)+(Y21-O21)+(AK21-AA21)</f>
        <v>0.48194444444444412</v>
      </c>
      <c r="AP21" s="56">
        <f t="shared" ref="AP21:AP22" si="88">HOUR(AO21)+MINUTE(AO21)/60</f>
        <v>11.566666666666666</v>
      </c>
      <c r="AQ21" s="134">
        <f t="shared" ref="AQ21:AQ22" si="89">AP21+0.38</f>
        <v>11.946666666666667</v>
      </c>
    </row>
    <row r="22" spans="1:43" s="110" customFormat="1" ht="15.75">
      <c r="A22" s="111" t="s">
        <v>15</v>
      </c>
      <c r="B22" s="111">
        <v>37</v>
      </c>
      <c r="C22" s="113">
        <v>0.28194444444444444</v>
      </c>
      <c r="D22" s="77">
        <f>C22+9/1440</f>
        <v>0.28819444444444442</v>
      </c>
      <c r="E22" s="77">
        <f>D22+8/1440</f>
        <v>0.29374999999999996</v>
      </c>
      <c r="F22" s="103">
        <f>E22+48/1440</f>
        <v>0.32708333333333328</v>
      </c>
      <c r="G22" s="103">
        <f>G21+37/1440</f>
        <v>0.35833333333333334</v>
      </c>
      <c r="H22" s="77">
        <f t="shared" si="84"/>
        <v>0.36458333333333331</v>
      </c>
      <c r="I22" s="104">
        <f t="shared" si="85"/>
        <v>0.37013888888888885</v>
      </c>
      <c r="J22" s="104">
        <f t="shared" si="86"/>
        <v>0.40347222222222218</v>
      </c>
      <c r="K22" s="104">
        <f t="shared" si="87"/>
        <v>0.43472222222222218</v>
      </c>
      <c r="L22" s="77">
        <f t="shared" si="56"/>
        <v>0.44097222222222215</v>
      </c>
      <c r="M22" s="103">
        <f t="shared" si="57"/>
        <v>0.44652777777777769</v>
      </c>
      <c r="N22" s="103">
        <f t="shared" si="58"/>
        <v>0.47986111111111102</v>
      </c>
      <c r="O22" s="103">
        <f t="shared" si="59"/>
        <v>0.51111111111111107</v>
      </c>
      <c r="P22" s="77">
        <f t="shared" si="56"/>
        <v>0.51736111111111105</v>
      </c>
      <c r="Q22" s="103">
        <f t="shared" si="57"/>
        <v>0.52291666666666659</v>
      </c>
      <c r="R22" s="103">
        <f t="shared" si="58"/>
        <v>0.55624999999999991</v>
      </c>
      <c r="S22" s="103">
        <f t="shared" si="59"/>
        <v>0.58749999999999991</v>
      </c>
      <c r="T22" s="77">
        <f t="shared" si="56"/>
        <v>0.59374999999999989</v>
      </c>
      <c r="U22" s="104">
        <f t="shared" si="57"/>
        <v>0.59930555555555542</v>
      </c>
      <c r="V22" s="104">
        <f t="shared" si="58"/>
        <v>0.63263888888888875</v>
      </c>
      <c r="W22" s="104">
        <f t="shared" si="59"/>
        <v>0.66388888888888875</v>
      </c>
      <c r="X22" s="77">
        <f t="shared" si="56"/>
        <v>0.67013888888888873</v>
      </c>
      <c r="Y22" s="103">
        <f t="shared" si="57"/>
        <v>0.67569444444444426</v>
      </c>
      <c r="Z22" s="103">
        <f>Y22+53/1440</f>
        <v>0.7124999999999998</v>
      </c>
      <c r="AA22" s="103">
        <f t="shared" si="59"/>
        <v>0.7437499999999998</v>
      </c>
      <c r="AB22" s="77">
        <f t="shared" si="72"/>
        <v>0.74999999999999978</v>
      </c>
      <c r="AC22" s="103">
        <f t="shared" si="73"/>
        <v>0.75555555555555531</v>
      </c>
      <c r="AD22" s="103">
        <f t="shared" si="74"/>
        <v>0.78888888888888864</v>
      </c>
      <c r="AE22" s="103">
        <f t="shared" si="75"/>
        <v>0.82013888888888864</v>
      </c>
      <c r="AF22" s="77">
        <f t="shared" si="72"/>
        <v>0.82638888888888862</v>
      </c>
      <c r="AG22" s="103">
        <f t="shared" si="73"/>
        <v>0.83194444444444415</v>
      </c>
      <c r="AH22" s="103">
        <f t="shared" si="74"/>
        <v>0.86527777777777748</v>
      </c>
      <c r="AI22" s="103">
        <f t="shared" si="75"/>
        <v>0.89652777777777748</v>
      </c>
      <c r="AJ22" s="77">
        <f t="shared" si="72"/>
        <v>0.90277777777777746</v>
      </c>
      <c r="AK22" s="103">
        <f t="shared" si="73"/>
        <v>0.90833333333333299</v>
      </c>
      <c r="AL22" s="103"/>
      <c r="AM22" s="103"/>
      <c r="AN22" s="111">
        <v>15</v>
      </c>
      <c r="AO22" s="106">
        <f>(I22-C22)+(U22-K22)+(AK22-W22)</f>
        <v>0.4972222222222219</v>
      </c>
      <c r="AP22" s="56">
        <f t="shared" si="88"/>
        <v>11.933333333333334</v>
      </c>
      <c r="AQ22" s="134">
        <f t="shared" si="89"/>
        <v>12.313333333333334</v>
      </c>
    </row>
    <row r="23" spans="1:43" s="110" customFormat="1" ht="16.5" thickBot="1">
      <c r="A23" s="117"/>
      <c r="B23" s="118"/>
      <c r="C23" s="118"/>
      <c r="D23" s="80"/>
      <c r="E23" s="80"/>
      <c r="F23" s="80"/>
      <c r="G23" s="80"/>
      <c r="H23" s="80"/>
      <c r="I23" s="80"/>
      <c r="J23" s="80"/>
      <c r="K23" s="80"/>
      <c r="L23" s="108"/>
      <c r="M23" s="108"/>
      <c r="N23" s="108"/>
      <c r="O23" s="80"/>
      <c r="P23" s="80"/>
      <c r="Q23" s="80"/>
      <c r="R23" s="80"/>
      <c r="S23" s="80"/>
      <c r="T23" s="80"/>
      <c r="U23" s="80"/>
      <c r="V23" s="80"/>
      <c r="W23" s="80"/>
      <c r="X23" s="108"/>
      <c r="Y23" s="108"/>
      <c r="Z23" s="108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119"/>
      <c r="AO23" s="119"/>
      <c r="AP23" s="119"/>
      <c r="AQ23" s="120"/>
    </row>
    <row r="24" spans="1:43" s="110" customFormat="1" ht="15.75">
      <c r="B24" s="121"/>
      <c r="AN24" s="122">
        <f>SUM(AN20:AN23)</f>
        <v>43</v>
      </c>
      <c r="AO24" s="122"/>
      <c r="AP24" s="123">
        <f>SUM(AP20:AP23)</f>
        <v>35.066666666666663</v>
      </c>
      <c r="AQ24" s="122">
        <f>SUM(AQ20:AQ23)</f>
        <v>36.206666666666671</v>
      </c>
    </row>
    <row r="25" spans="1:43" s="110" customFormat="1" ht="16.5" thickBot="1">
      <c r="K25" s="74" t="s">
        <v>56</v>
      </c>
      <c r="M25" s="82"/>
      <c r="N25" s="83"/>
      <c r="O25" s="83"/>
      <c r="P25" s="83"/>
      <c r="Q25" s="83"/>
      <c r="R25" s="82"/>
      <c r="S25" s="64" t="s">
        <v>119</v>
      </c>
      <c r="T25" s="64"/>
      <c r="U25" s="64"/>
      <c r="V25" s="64"/>
      <c r="W25" s="82"/>
      <c r="X25" s="109" t="s">
        <v>21</v>
      </c>
      <c r="Y25" s="109"/>
      <c r="AA25" s="178" t="s">
        <v>142</v>
      </c>
      <c r="AC25" s="223" t="s">
        <v>157</v>
      </c>
    </row>
    <row r="26" spans="1:43" s="110" customFormat="1" ht="15" customHeight="1">
      <c r="A26" s="288" t="s">
        <v>5</v>
      </c>
      <c r="B26" s="290" t="s">
        <v>6</v>
      </c>
      <c r="C26" s="292" t="s">
        <v>25</v>
      </c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4" t="s">
        <v>7</v>
      </c>
      <c r="AO26" s="296" t="s">
        <v>8</v>
      </c>
      <c r="AP26" s="297"/>
      <c r="AQ26" s="286" t="s">
        <v>9</v>
      </c>
    </row>
    <row r="27" spans="1:43" s="110" customFormat="1" ht="15.75">
      <c r="A27" s="289"/>
      <c r="B27" s="291"/>
      <c r="C27" s="33" t="s">
        <v>10</v>
      </c>
      <c r="D27" s="33" t="s">
        <v>59</v>
      </c>
      <c r="E27" s="33" t="s">
        <v>10</v>
      </c>
      <c r="F27" s="33" t="s">
        <v>61</v>
      </c>
      <c r="G27" s="33" t="s">
        <v>10</v>
      </c>
      <c r="H27" s="33" t="s">
        <v>59</v>
      </c>
      <c r="I27" s="33" t="s">
        <v>10</v>
      </c>
      <c r="J27" s="33" t="s">
        <v>61</v>
      </c>
      <c r="K27" s="33" t="s">
        <v>10</v>
      </c>
      <c r="L27" s="33" t="s">
        <v>59</v>
      </c>
      <c r="M27" s="33" t="s">
        <v>10</v>
      </c>
      <c r="N27" s="33" t="s">
        <v>61</v>
      </c>
      <c r="O27" s="33" t="s">
        <v>10</v>
      </c>
      <c r="P27" s="33" t="s">
        <v>59</v>
      </c>
      <c r="Q27" s="33" t="s">
        <v>10</v>
      </c>
      <c r="R27" s="33" t="s">
        <v>61</v>
      </c>
      <c r="S27" s="33" t="s">
        <v>10</v>
      </c>
      <c r="T27" s="33" t="s">
        <v>59</v>
      </c>
      <c r="U27" s="33" t="s">
        <v>10</v>
      </c>
      <c r="V27" s="33" t="s">
        <v>61</v>
      </c>
      <c r="W27" s="33" t="s">
        <v>10</v>
      </c>
      <c r="X27" s="33" t="s">
        <v>59</v>
      </c>
      <c r="Y27" s="33" t="s">
        <v>10</v>
      </c>
      <c r="Z27" s="33" t="s">
        <v>61</v>
      </c>
      <c r="AA27" s="33" t="s">
        <v>10</v>
      </c>
      <c r="AB27" s="33" t="s">
        <v>59</v>
      </c>
      <c r="AC27" s="33" t="s">
        <v>10</v>
      </c>
      <c r="AD27" s="33" t="s">
        <v>61</v>
      </c>
      <c r="AE27" s="33" t="s">
        <v>10</v>
      </c>
      <c r="AF27" s="33" t="s">
        <v>59</v>
      </c>
      <c r="AG27" s="33" t="s">
        <v>10</v>
      </c>
      <c r="AH27" s="33" t="s">
        <v>61</v>
      </c>
      <c r="AI27" s="33" t="s">
        <v>10</v>
      </c>
      <c r="AJ27" s="33" t="s">
        <v>59</v>
      </c>
      <c r="AK27" s="33" t="s">
        <v>10</v>
      </c>
      <c r="AL27" s="33" t="s">
        <v>61</v>
      </c>
      <c r="AM27" s="33" t="s">
        <v>10</v>
      </c>
      <c r="AN27" s="295"/>
      <c r="AO27" s="84"/>
      <c r="AP27" s="85"/>
      <c r="AQ27" s="287"/>
    </row>
    <row r="28" spans="1:43" s="110" customFormat="1" ht="15.75">
      <c r="A28" s="111" t="s">
        <v>13</v>
      </c>
      <c r="B28" s="111">
        <v>48</v>
      </c>
      <c r="C28" s="113"/>
      <c r="D28" s="103"/>
      <c r="E28" s="103">
        <v>0.29166666666666669</v>
      </c>
      <c r="F28" s="103">
        <f>E28+39/1440</f>
        <v>0.31875000000000003</v>
      </c>
      <c r="G28" s="103">
        <f>F28+40/1440</f>
        <v>0.34652777777777782</v>
      </c>
      <c r="H28" s="77">
        <f t="shared" ref="H28:H29" si="90">G28+9/1440</f>
        <v>0.3527777777777778</v>
      </c>
      <c r="I28" s="103">
        <f t="shared" ref="I28:I29" si="91">H28+8/1440</f>
        <v>0.35833333333333334</v>
      </c>
      <c r="J28" s="103">
        <f t="shared" ref="J28:J29" si="92">I28+39/1440</f>
        <v>0.38541666666666669</v>
      </c>
      <c r="K28" s="103">
        <f t="shared" ref="K28:K29" si="93">J28+40/1440</f>
        <v>0.41319444444444448</v>
      </c>
      <c r="L28" s="77">
        <f t="shared" ref="L28:X28" si="94">K28+9/1440</f>
        <v>0.41944444444444445</v>
      </c>
      <c r="M28" s="104">
        <f t="shared" ref="M28:Y28" si="95">L28+8/1440</f>
        <v>0.42499999999999999</v>
      </c>
      <c r="N28" s="104">
        <f t="shared" ref="N28:N29" si="96">M28+39/1440</f>
        <v>0.45208333333333334</v>
      </c>
      <c r="O28" s="104">
        <f t="shared" ref="O28:O29" si="97">N28+40/1440</f>
        <v>0.47986111111111113</v>
      </c>
      <c r="P28" s="77">
        <f t="shared" si="94"/>
        <v>0.4861111111111111</v>
      </c>
      <c r="Q28" s="103">
        <f t="shared" si="95"/>
        <v>0.49166666666666664</v>
      </c>
      <c r="R28" s="103">
        <f t="shared" ref="R28:R29" si="98">Q28+39/1440</f>
        <v>0.51874999999999993</v>
      </c>
      <c r="S28" s="103">
        <f t="shared" ref="S28:S29" si="99">R28+40/1440</f>
        <v>0.54652777777777772</v>
      </c>
      <c r="T28" s="77">
        <f t="shared" si="94"/>
        <v>0.5527777777777777</v>
      </c>
      <c r="U28" s="103">
        <f t="shared" si="95"/>
        <v>0.55833333333333324</v>
      </c>
      <c r="V28" s="103">
        <f t="shared" ref="V28:V29" si="100">U28+39/1440</f>
        <v>0.58541666666666659</v>
      </c>
      <c r="W28" s="103">
        <f t="shared" ref="W28:W29" si="101">V28+40/1440</f>
        <v>0.61319444444444438</v>
      </c>
      <c r="X28" s="77">
        <f t="shared" si="94"/>
        <v>0.61944444444444435</v>
      </c>
      <c r="Y28" s="104">
        <f t="shared" si="95"/>
        <v>0.62499999999999989</v>
      </c>
      <c r="Z28" s="104">
        <f t="shared" ref="Z28:Z29" si="102">Y28+39/1440</f>
        <v>0.65208333333333324</v>
      </c>
      <c r="AA28" s="104">
        <f t="shared" ref="AA28:AA29" si="103">Z28+40/1440</f>
        <v>0.67986111111111103</v>
      </c>
      <c r="AB28" s="77">
        <f t="shared" ref="L28:AB29" si="104">AA28+9/1440</f>
        <v>0.68611111111111101</v>
      </c>
      <c r="AC28" s="103">
        <f t="shared" ref="M28:AC29" si="105">AB28+8/1440</f>
        <v>0.69166666666666654</v>
      </c>
      <c r="AD28" s="103">
        <f t="shared" ref="AD28:AD29" si="106">AC28+39/1440</f>
        <v>0.71874999999999989</v>
      </c>
      <c r="AE28" s="103">
        <f t="shared" ref="AE28:AE29" si="107">AD28+40/1440</f>
        <v>0.74652777777777768</v>
      </c>
      <c r="AF28" s="77"/>
      <c r="AG28" s="103"/>
      <c r="AH28" s="103"/>
      <c r="AI28" s="103"/>
      <c r="AJ28" s="77"/>
      <c r="AK28" s="103"/>
      <c r="AL28" s="103"/>
      <c r="AM28" s="103"/>
      <c r="AN28" s="105">
        <v>11</v>
      </c>
      <c r="AO28" s="106">
        <f>(M28-E28)+(Y28-O28)+(AE28-AA28)</f>
        <v>0.34513888888888872</v>
      </c>
      <c r="AP28" s="56">
        <f>HOUR(AO28)+MINUTE(AO28)/60</f>
        <v>8.2833333333333332</v>
      </c>
      <c r="AQ28" s="134">
        <f>AP28+0.38</f>
        <v>8.663333333333334</v>
      </c>
    </row>
    <row r="29" spans="1:43" s="110" customFormat="1" ht="15.75">
      <c r="A29" s="111" t="s">
        <v>14</v>
      </c>
      <c r="B29" s="112">
        <v>48</v>
      </c>
      <c r="C29" s="77">
        <f>D29-9/1440</f>
        <v>0.3131944444444445</v>
      </c>
      <c r="D29" s="77">
        <f>E29-8/1440</f>
        <v>0.31944444444444448</v>
      </c>
      <c r="E29" s="103">
        <f>E28+48/1440</f>
        <v>0.32500000000000001</v>
      </c>
      <c r="F29" s="103">
        <f>E29+39/1440</f>
        <v>0.35208333333333336</v>
      </c>
      <c r="G29" s="103">
        <f>F29+40/1440</f>
        <v>0.37986111111111115</v>
      </c>
      <c r="H29" s="77">
        <f t="shared" si="90"/>
        <v>0.38611111111111113</v>
      </c>
      <c r="I29" s="103">
        <f t="shared" si="91"/>
        <v>0.39166666666666666</v>
      </c>
      <c r="J29" s="103">
        <f t="shared" si="92"/>
        <v>0.41875000000000001</v>
      </c>
      <c r="K29" s="103">
        <f t="shared" si="93"/>
        <v>0.4465277777777778</v>
      </c>
      <c r="L29" s="77">
        <f t="shared" si="104"/>
        <v>0.45277777777777778</v>
      </c>
      <c r="M29" s="103">
        <f t="shared" si="105"/>
        <v>0.45833333333333331</v>
      </c>
      <c r="N29" s="103">
        <f t="shared" si="96"/>
        <v>0.48541666666666666</v>
      </c>
      <c r="O29" s="103">
        <f t="shared" si="97"/>
        <v>0.5131944444444444</v>
      </c>
      <c r="P29" s="77">
        <f t="shared" si="104"/>
        <v>0.51944444444444438</v>
      </c>
      <c r="Q29" s="104">
        <f t="shared" si="105"/>
        <v>0.52499999999999991</v>
      </c>
      <c r="R29" s="104">
        <f t="shared" si="98"/>
        <v>0.55208333333333326</v>
      </c>
      <c r="S29" s="104">
        <f t="shared" si="99"/>
        <v>0.57986111111111105</v>
      </c>
      <c r="T29" s="77">
        <f t="shared" si="104"/>
        <v>0.58611111111111103</v>
      </c>
      <c r="U29" s="103">
        <f t="shared" si="105"/>
        <v>0.59166666666666656</v>
      </c>
      <c r="V29" s="103">
        <f t="shared" si="100"/>
        <v>0.61874999999999991</v>
      </c>
      <c r="W29" s="103">
        <f t="shared" si="101"/>
        <v>0.6465277777777777</v>
      </c>
      <c r="X29" s="77">
        <f t="shared" si="104"/>
        <v>0.65277777777777768</v>
      </c>
      <c r="Y29" s="103">
        <f t="shared" si="105"/>
        <v>0.65833333333333321</v>
      </c>
      <c r="Z29" s="103">
        <f t="shared" si="102"/>
        <v>0.68541666666666656</v>
      </c>
      <c r="AA29" s="103">
        <f t="shared" si="103"/>
        <v>0.71319444444444435</v>
      </c>
      <c r="AB29" s="77">
        <f t="shared" si="104"/>
        <v>0.71944444444444433</v>
      </c>
      <c r="AC29" s="104">
        <f t="shared" si="105"/>
        <v>0.72499999999999987</v>
      </c>
      <c r="AD29" s="104">
        <f t="shared" si="106"/>
        <v>0.75208333333333321</v>
      </c>
      <c r="AE29" s="104">
        <f t="shared" si="107"/>
        <v>0.77986111111111101</v>
      </c>
      <c r="AF29" s="77">
        <f t="shared" ref="AF29" si="108">AE29+9/1440</f>
        <v>0.78611111111111098</v>
      </c>
      <c r="AG29" s="103">
        <f t="shared" ref="AG29" si="109">AF29+8/1440</f>
        <v>0.79166666666666652</v>
      </c>
      <c r="AH29" s="103">
        <f t="shared" ref="AH29" si="110">AG29+39/1440</f>
        <v>0.81874999999999987</v>
      </c>
      <c r="AI29" s="103">
        <f t="shared" ref="AI29" si="111">AH29+40/1440</f>
        <v>0.84652777777777766</v>
      </c>
      <c r="AJ29" s="77"/>
      <c r="AK29" s="103"/>
      <c r="AL29" s="103"/>
      <c r="AM29" s="103"/>
      <c r="AN29" s="111">
        <v>14</v>
      </c>
      <c r="AO29" s="106">
        <f>(Q29-C29)+(AC29-S29)+(AI29-AE29)</f>
        <v>0.42361111111111088</v>
      </c>
      <c r="AP29" s="56">
        <f>HOUR(AO29)+MINUTE(AO29)/60</f>
        <v>10.166666666666666</v>
      </c>
      <c r="AQ29" s="134">
        <f>AP29+0.38</f>
        <v>10.546666666666667</v>
      </c>
    </row>
    <row r="30" spans="1:43" s="110" customFormat="1" ht="16.5" thickBot="1">
      <c r="A30" s="117"/>
      <c r="B30" s="118"/>
      <c r="C30" s="118"/>
      <c r="D30" s="80"/>
      <c r="E30" s="80"/>
      <c r="F30" s="80"/>
      <c r="G30" s="80"/>
      <c r="H30" s="80"/>
      <c r="I30" s="80"/>
      <c r="J30" s="80"/>
      <c r="K30" s="80"/>
      <c r="L30" s="108"/>
      <c r="M30" s="108"/>
      <c r="N30" s="108"/>
      <c r="O30" s="80"/>
      <c r="P30" s="80"/>
      <c r="Q30" s="80"/>
      <c r="R30" s="80"/>
      <c r="S30" s="80"/>
      <c r="T30" s="80"/>
      <c r="U30" s="80"/>
      <c r="V30" s="80"/>
      <c r="W30" s="80"/>
      <c r="X30" s="108"/>
      <c r="Y30" s="108"/>
      <c r="Z30" s="108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119"/>
      <c r="AO30" s="119"/>
      <c r="AP30" s="119"/>
      <c r="AQ30" s="120"/>
    </row>
    <row r="31" spans="1:43" s="82" customFormat="1" ht="15.75">
      <c r="B31" s="91"/>
      <c r="AN31" s="96">
        <f>SUM(AN28:AN30)</f>
        <v>25</v>
      </c>
      <c r="AO31" s="96"/>
      <c r="AP31" s="97">
        <f>SUM(AP28:AP30)</f>
        <v>18.45</v>
      </c>
      <c r="AQ31" s="96">
        <f>SUM(AQ28:AQ30)</f>
        <v>19.21</v>
      </c>
    </row>
    <row r="32" spans="1:43" ht="15.75">
      <c r="A32" s="82" t="s">
        <v>47</v>
      </c>
      <c r="B32" s="91"/>
      <c r="C32" s="82"/>
      <c r="D32" s="82"/>
      <c r="E32" s="82"/>
    </row>
    <row r="33" spans="1:9" ht="15.75">
      <c r="A33" s="82" t="s">
        <v>90</v>
      </c>
      <c r="B33" s="265">
        <v>0.47916666666666669</v>
      </c>
      <c r="C33" s="82"/>
      <c r="D33" s="82" t="s">
        <v>89</v>
      </c>
      <c r="E33" s="82"/>
    </row>
    <row r="34" spans="1:9" ht="15.75">
      <c r="A34" s="82" t="s">
        <v>91</v>
      </c>
      <c r="B34" s="44" t="s">
        <v>59</v>
      </c>
      <c r="C34" s="82"/>
      <c r="D34" s="136" t="s">
        <v>120</v>
      </c>
      <c r="E34" s="137"/>
    </row>
    <row r="35" spans="1:9" ht="15.75">
      <c r="A35" s="82"/>
      <c r="B35" s="41" t="s">
        <v>10</v>
      </c>
      <c r="C35" s="136"/>
      <c r="D35" s="81" t="s">
        <v>92</v>
      </c>
      <c r="E35" s="137"/>
    </row>
    <row r="36" spans="1:9" ht="15.75">
      <c r="A36" s="82"/>
      <c r="B36" s="44" t="s">
        <v>60</v>
      </c>
      <c r="C36" s="136"/>
      <c r="D36" s="155" t="s">
        <v>121</v>
      </c>
      <c r="E36" s="137"/>
    </row>
    <row r="37" spans="1:9" ht="15.75">
      <c r="A37" s="82"/>
      <c r="B37" s="44" t="s">
        <v>61</v>
      </c>
      <c r="C37" s="82"/>
      <c r="D37" s="124"/>
      <c r="E37" s="60" t="s">
        <v>122</v>
      </c>
    </row>
    <row r="38" spans="1:9" ht="15.75">
      <c r="A38" s="82" t="s">
        <v>95</v>
      </c>
      <c r="B38" s="94" t="s">
        <v>13</v>
      </c>
      <c r="C38" s="82"/>
      <c r="D38" s="82" t="s">
        <v>96</v>
      </c>
      <c r="E38" s="82"/>
    </row>
    <row r="39" spans="1:9" ht="15.75">
      <c r="A39" s="100">
        <v>4</v>
      </c>
      <c r="B39" s="101">
        <v>0.27083333333333331</v>
      </c>
      <c r="C39" s="100"/>
      <c r="D39" s="82" t="s">
        <v>141</v>
      </c>
      <c r="E39" s="82"/>
    </row>
    <row r="42" spans="1:9" ht="15.75">
      <c r="I42" s="82"/>
    </row>
    <row r="43" spans="1:9" ht="15.75">
      <c r="I43" s="82"/>
    </row>
    <row r="44" spans="1:9" ht="15.75">
      <c r="I44" s="82"/>
    </row>
    <row r="45" spans="1:9" ht="15.75">
      <c r="I45" s="82"/>
    </row>
    <row r="46" spans="1:9" ht="15.75">
      <c r="I46" s="82"/>
    </row>
    <row r="47" spans="1:9" ht="15.75">
      <c r="I47" s="156"/>
    </row>
    <row r="48" spans="1:9" ht="15.75">
      <c r="I48" s="82"/>
    </row>
    <row r="49" spans="9:9" ht="15.75">
      <c r="I49" s="82"/>
    </row>
  </sheetData>
  <mergeCells count="24">
    <mergeCell ref="AQ11:AQ12"/>
    <mergeCell ref="A3:A4"/>
    <mergeCell ref="B3:B4"/>
    <mergeCell ref="C3:AM3"/>
    <mergeCell ref="AN3:AN4"/>
    <mergeCell ref="AO3:AP3"/>
    <mergeCell ref="AQ3:AQ4"/>
    <mergeCell ref="A11:A12"/>
    <mergeCell ref="B11:B12"/>
    <mergeCell ref="C11:AM11"/>
    <mergeCell ref="AN11:AN12"/>
    <mergeCell ref="AO11:AP11"/>
    <mergeCell ref="AQ18:AQ19"/>
    <mergeCell ref="A26:A27"/>
    <mergeCell ref="B26:B27"/>
    <mergeCell ref="C26:AM26"/>
    <mergeCell ref="AN26:AN27"/>
    <mergeCell ref="AO26:AP26"/>
    <mergeCell ref="AQ26:AQ27"/>
    <mergeCell ref="A18:A19"/>
    <mergeCell ref="B18:B19"/>
    <mergeCell ref="C18:AM18"/>
    <mergeCell ref="AN18:AN19"/>
    <mergeCell ref="AO18:AP18"/>
  </mergeCells>
  <pageMargins left="0.11811023622047245" right="0" top="0.74803149606299213" bottom="0.74803149606299213" header="0.31496062992125984" footer="0.31496062992125984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М-т №1</vt:lpstr>
      <vt:lpstr>М-т №1а Спорт </vt:lpstr>
      <vt:lpstr>М-т №2 </vt:lpstr>
      <vt:lpstr>М-т №3</vt:lpstr>
      <vt:lpstr>М-т №4 </vt:lpstr>
      <vt:lpstr>М-т №5 </vt:lpstr>
      <vt:lpstr>М-т №5а </vt:lpstr>
      <vt:lpstr>М-т №6</vt:lpstr>
      <vt:lpstr>М-т №7 </vt:lpstr>
      <vt:lpstr>М-т №9  </vt:lpstr>
      <vt:lpstr>М-т №17 </vt:lpstr>
      <vt:lpstr>М-т №20</vt:lpstr>
      <vt:lpstr>М-т №22</vt:lpstr>
      <vt:lpstr>М-т №24  </vt:lpstr>
      <vt:lpstr>М-т №57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Юра</dc:creator>
  <cp:lastModifiedBy>Юра</cp:lastModifiedBy>
  <cp:lastPrinted>2014-12-25T07:59:48Z</cp:lastPrinted>
  <dcterms:created xsi:type="dcterms:W3CDTF">2014-01-09T01:06:34Z</dcterms:created>
  <dcterms:modified xsi:type="dcterms:W3CDTF">2015-01-14T08:23:27Z</dcterms:modified>
</cp:coreProperties>
</file>